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/>
  <mc:AlternateContent xmlns:mc="http://schemas.openxmlformats.org/markup-compatibility/2006">
    <mc:Choice Requires="x15">
      <x15ac:absPath xmlns:x15ac="http://schemas.microsoft.com/office/spreadsheetml/2010/11/ac" url="/Users/test/Downloads/"/>
    </mc:Choice>
  </mc:AlternateContent>
  <xr:revisionPtr revIDLastSave="0" documentId="8_{23D75578-B4BE-9A4E-B01E-7BD19445FF3B}" xr6:coauthVersionLast="47" xr6:coauthVersionMax="47" xr10:uidLastSave="{00000000-0000-0000-0000-000000000000}"/>
  <bookViews>
    <workbookView xWindow="0" yWindow="500" windowWidth="28800" windowHeight="15940" xr2:uid="{00000000-000D-0000-FFFF-FFFF00000000}"/>
  </bookViews>
  <sheets>
    <sheet name="2026 V1" sheetId="1" r:id="rId1"/>
  </sheets>
  <definedNames>
    <definedName name="_xlnm.Print_Area" localSheetId="0">'2026 V1'!$A$1:$H$76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6" i="1" l="1"/>
  <c r="C75" i="1"/>
  <c r="E75" i="1"/>
  <c r="C74" i="1"/>
  <c r="E74" i="1"/>
  <c r="C73" i="1"/>
  <c r="E73" i="1"/>
  <c r="C72" i="1"/>
  <c r="E72" i="1"/>
  <c r="C71" i="1"/>
  <c r="E71" i="1"/>
  <c r="D70" i="1"/>
  <c r="D76" i="1"/>
  <c r="C69" i="1"/>
  <c r="E69" i="1"/>
  <c r="G69" i="1"/>
  <c r="H69" i="1"/>
  <c r="C68" i="1"/>
  <c r="E68" i="1"/>
  <c r="G68" i="1"/>
  <c r="H68" i="1"/>
  <c r="C67" i="1"/>
  <c r="E67" i="1"/>
  <c r="G67" i="1"/>
  <c r="H67" i="1"/>
  <c r="C66" i="1"/>
  <c r="E66" i="1"/>
  <c r="G66" i="1"/>
  <c r="H66" i="1"/>
  <c r="C65" i="1"/>
  <c r="E65" i="1"/>
  <c r="G65" i="1"/>
  <c r="H65" i="1"/>
  <c r="C64" i="1"/>
  <c r="E64" i="1"/>
  <c r="G64" i="1"/>
  <c r="N58" i="1"/>
  <c r="M58" i="1"/>
  <c r="O57" i="1"/>
  <c r="E48" i="1"/>
  <c r="C48" i="1"/>
  <c r="D44" i="1"/>
  <c r="E44" i="1"/>
  <c r="C44" i="1"/>
  <c r="E43" i="1"/>
  <c r="C43" i="1"/>
  <c r="E42" i="1"/>
  <c r="C42" i="1"/>
  <c r="E40" i="1"/>
  <c r="C40" i="1"/>
  <c r="D39" i="1"/>
  <c r="E39" i="1"/>
  <c r="C39" i="1"/>
  <c r="E37" i="1"/>
  <c r="C37" i="1"/>
  <c r="E35" i="1"/>
  <c r="C35" i="1"/>
  <c r="D32" i="1"/>
  <c r="E32" i="1"/>
  <c r="C32" i="1"/>
  <c r="E31" i="1"/>
  <c r="C31" i="1"/>
  <c r="C30" i="1"/>
  <c r="C29" i="1"/>
  <c r="C28" i="1"/>
  <c r="E26" i="1"/>
  <c r="C25" i="1"/>
  <c r="E24" i="1"/>
  <c r="C24" i="1"/>
  <c r="D23" i="1"/>
  <c r="C23" i="1"/>
  <c r="E21" i="1"/>
  <c r="C21" i="1"/>
  <c r="E19" i="1"/>
  <c r="C19" i="1"/>
  <c r="D18" i="1"/>
  <c r="E18" i="1"/>
  <c r="C18" i="1"/>
  <c r="C17" i="1"/>
  <c r="E17" i="1"/>
  <c r="C14" i="1"/>
  <c r="C13" i="1"/>
  <c r="E13" i="1"/>
  <c r="C12" i="1"/>
  <c r="E12" i="1"/>
  <c r="C11" i="1"/>
  <c r="E11" i="1"/>
  <c r="D9" i="1"/>
  <c r="E9" i="1"/>
  <c r="C9" i="1"/>
  <c r="C8" i="1"/>
  <c r="E8" i="1"/>
  <c r="C7" i="1"/>
  <c r="E7" i="1"/>
  <c r="C6" i="1"/>
  <c r="E6" i="1"/>
  <c r="D5" i="1"/>
  <c r="C5" i="1"/>
  <c r="H64" i="1"/>
  <c r="G71" i="1"/>
  <c r="H71" i="1"/>
  <c r="G72" i="1"/>
  <c r="H72" i="1"/>
  <c r="G73" i="1"/>
  <c r="H73" i="1"/>
  <c r="G74" i="1"/>
  <c r="H74" i="1"/>
  <c r="G75" i="1"/>
  <c r="H75" i="1"/>
  <c r="C70" i="1"/>
  <c r="E5" i="1"/>
  <c r="E23" i="1"/>
  <c r="D50" i="1"/>
  <c r="E70" i="1"/>
  <c r="E76" i="1"/>
  <c r="C76" i="1"/>
  <c r="E50" i="1"/>
  <c r="C50" i="1"/>
  <c r="G70" i="1"/>
  <c r="H70" i="1"/>
  <c r="H76" i="1"/>
  <c r="G63" i="1"/>
  <c r="G76" i="1"/>
  <c r="D51" i="1"/>
  <c r="H63" i="1"/>
  <c r="E51" i="1"/>
  <c r="C51" i="1"/>
  <c r="D54" i="1"/>
  <c r="F54" i="1"/>
  <c r="E54" i="1"/>
  <c r="F51" i="1"/>
  <c r="F50" i="1"/>
  <c r="C54" i="1"/>
</calcChain>
</file>

<file path=xl/sharedStrings.xml><?xml version="1.0" encoding="utf-8"?>
<sst xmlns="http://schemas.openxmlformats.org/spreadsheetml/2006/main" count="87" uniqueCount="76">
  <si>
    <t>Приходно-расходная смета из членских взносов на 2026 г. (рублей)</t>
  </si>
  <si>
    <t>ПЛАН на 2026 год</t>
  </si>
  <si>
    <t>Статьи затрат</t>
  </si>
  <si>
    <t>В месяц</t>
  </si>
  <si>
    <t>В год</t>
  </si>
  <si>
    <t>Водоснабжение и канализация</t>
  </si>
  <si>
    <t>Обслуж-е и развитие облачного сервиса (веб-приложение)</t>
  </si>
  <si>
    <t>Оплата за стоки, из расчета показателей 2025 г. +10%</t>
  </si>
  <si>
    <t>10 000 м3</t>
  </si>
  <si>
    <t>Техническое обслуживание инженерных сетей з/п</t>
  </si>
  <si>
    <t>Материально-технические затраты *</t>
  </si>
  <si>
    <t>инструменты и инвентарь</t>
  </si>
  <si>
    <t>Электроснабжение</t>
  </si>
  <si>
    <t>Вся эл/энергия, оплаченная СНТ - без учета компенсаций</t>
  </si>
  <si>
    <t>Э/энергия на нужды СНТ (по счетчикам)</t>
  </si>
  <si>
    <t>ИТОГО операционные расходы</t>
  </si>
  <si>
    <t>уточнить</t>
  </si>
  <si>
    <t xml:space="preserve">Э/энергия на участки собственников (по счетчикам) по договорам с СНТ в 24 г. </t>
  </si>
  <si>
    <t>Компенсации собст-ков за э/э (договоры с СНТ) за 2024 г</t>
  </si>
  <si>
    <t>Долги собст-ков за э/э (договоры с СНТ)</t>
  </si>
  <si>
    <r>
      <rPr>
        <sz val="10"/>
        <rFont val="Arial"/>
        <family val="2"/>
      </rPr>
      <t>Обслуживание силовых и слаботочных электросетей **</t>
    </r>
    <r>
      <rPr>
        <sz val="11"/>
        <rFont val="Calibri"/>
      </rPr>
      <t xml:space="preserve">
</t>
    </r>
  </si>
  <si>
    <t>ОБЩИЙ ФОТ СОТРУДНИКОВ</t>
  </si>
  <si>
    <t/>
  </si>
  <si>
    <t>Текущий ремонт и расходные материалы *</t>
  </si>
  <si>
    <t>Охрана</t>
  </si>
  <si>
    <t>ВСЕГО</t>
  </si>
  <si>
    <t>Сторожа-контролеры и старшие смены (ЗП, прем., налоги)</t>
  </si>
  <si>
    <t>Текущее обслуживание и расходные материалы</t>
  </si>
  <si>
    <t xml:space="preserve">Уборка территории </t>
  </si>
  <si>
    <t>Вывоз ТКО (из расчета объемов 2024 г. + 10%), строительный и растительный мусор поселка</t>
  </si>
  <si>
    <t>Компенсация собственников за вывоз строит. мусора</t>
  </si>
  <si>
    <t>Детализация по статьям затрат</t>
  </si>
  <si>
    <r>
      <rPr>
        <b/>
        <sz val="10"/>
        <rFont val="Arial"/>
        <family val="2"/>
      </rPr>
      <t>Благоустройство</t>
    </r>
  </si>
  <si>
    <t>До</t>
  </si>
  <si>
    <t xml:space="preserve">На </t>
  </si>
  <si>
    <t>Отчисл-я,</t>
  </si>
  <si>
    <t>Кол-во</t>
  </si>
  <si>
    <t>Всего</t>
  </si>
  <si>
    <t>В мес.</t>
  </si>
  <si>
    <r>
      <rPr>
        <sz val="10"/>
        <color theme="9" tint="-0.499984740745262"/>
        <rFont val="Arial"/>
        <family val="2"/>
      </rPr>
      <t>Премии дворников</t>
    </r>
    <r>
      <rPr>
        <sz val="11"/>
        <rFont val="Calibri"/>
      </rPr>
      <t xml:space="preserve">
</t>
    </r>
  </si>
  <si>
    <t>вычетов</t>
  </si>
  <si>
    <t>руки</t>
  </si>
  <si>
    <t>без НДФЛ</t>
  </si>
  <si>
    <t>договоров</t>
  </si>
  <si>
    <t>в 2025 г</t>
  </si>
  <si>
    <t>Дворник-разнорабочий (3), (ЗП, прем., налоги)</t>
  </si>
  <si>
    <t>с налог.</t>
  </si>
  <si>
    <t>ФОТ сотрудников</t>
  </si>
  <si>
    <t>Cверхурочные, работа в праздники и выходные</t>
  </si>
  <si>
    <t>Председатель**</t>
  </si>
  <si>
    <t>Аренда спецтехники для работ на территории</t>
  </si>
  <si>
    <t>Управляющий **</t>
  </si>
  <si>
    <t>Содержание инфраструктуры, зон ОП</t>
  </si>
  <si>
    <t>Противопожарные мероприятия</t>
  </si>
  <si>
    <t>Санитарно-эпидемиол. мероприятия (СЭС - пробы с ВЗУ)</t>
  </si>
  <si>
    <t>Бухгалтер</t>
  </si>
  <si>
    <t>Спецодежда</t>
  </si>
  <si>
    <t>Дворник**</t>
  </si>
  <si>
    <t>Налоги, банк. и бух. обслуж-е, прочие расходы</t>
  </si>
  <si>
    <t>Премии дворников</t>
  </si>
  <si>
    <t>Налоги: водн., на землю, трансп., Росприроднадз., УСН</t>
  </si>
  <si>
    <t>Бухгалтерское обслуживание</t>
  </si>
  <si>
    <t>Сверхурочные в выходные и праздничные дни (20 дней)</t>
  </si>
  <si>
    <t>Банковское обслуживание</t>
  </si>
  <si>
    <t xml:space="preserve"> Адм.расходы (сот.связь,канцтовары,почта и др)</t>
  </si>
  <si>
    <t>ИТ-специалист</t>
  </si>
  <si>
    <t>Администрация</t>
  </si>
  <si>
    <t>Электрик</t>
  </si>
  <si>
    <t>Председатель СНТ, на руки + налоги</t>
  </si>
  <si>
    <t>Управляющий, на руки + налоги</t>
  </si>
  <si>
    <t>Старш. смены сторож-контролер с отпускными</t>
  </si>
  <si>
    <t xml:space="preserve">Обслуж-е и развитие программных средств и баз данных </t>
  </si>
  <si>
    <t>Сторож-контролер с отпускными</t>
  </si>
  <si>
    <t xml:space="preserve">Премии сторожам-контролерам + ст.смены   </t>
  </si>
  <si>
    <t xml:space="preserve">ИТОГО </t>
  </si>
  <si>
    <t>Обслуживание водопровода и канализации**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</si>
</sst>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\-0.00"/>
  </numFmts>
  <fonts count="26" x14ac:knownFonts="1">
    <font>
      <sz val="11"/>
      <name val="Calibri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u/>
      <sz val="18"/>
      <name val="Arial"/>
      <family val="2"/>
    </font>
    <font>
      <sz val="10"/>
      <color theme="1"/>
      <name val="Arial"/>
      <family val="2"/>
    </font>
    <font>
      <b/>
      <sz val="20"/>
      <name val="Arial"/>
      <family val="2"/>
    </font>
    <font>
      <b/>
      <u/>
      <sz val="20"/>
      <color rgb="FFFF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color theme="1"/>
      <name val="Arial"/>
      <family val="2"/>
    </font>
    <font>
      <sz val="10"/>
      <color theme="9" tint="-0.499984740745262"/>
      <name val="Arial"/>
      <family val="2"/>
    </font>
    <font>
      <sz val="12"/>
      <name val="Arial"/>
      <family val="2"/>
    </font>
    <font>
      <b/>
      <i/>
      <sz val="12"/>
      <color theme="2"/>
      <name val="Arial"/>
      <family val="2"/>
    </font>
    <font>
      <b/>
      <sz val="12"/>
      <color theme="2"/>
      <name val="Arial"/>
      <family val="2"/>
    </font>
    <font>
      <b/>
      <sz val="16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92D050"/>
      </patternFill>
    </fill>
    <fill>
      <patternFill patternType="solid">
        <fgColor rgb="FFFFFFFF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79998168889431442"/>
        <bgColor indexed="65"/>
      </patternFill>
    </fill>
  </fills>
  <borders count="62"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1">
    <xf numFmtId="0" fontId="0" fillId="0" borderId="0" applyFill="0" applyBorder="0"/>
  </cellStyleXfs>
  <cellXfs count="153">
    <xf numFmtId="0" fontId="1" fillId="0" borderId="0" xfId="0" applyNumberFormat="1" applyFont="1"/>
    <xf numFmtId="0" fontId="2" fillId="0" borderId="0" xfId="0" applyNumberFormat="1" applyFont="1"/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4" fillId="0" borderId="0" xfId="0" applyNumberFormat="1" applyFont="1" applyAlignment="1">
      <alignment vertical="center"/>
    </xf>
    <xf numFmtId="3" fontId="2" fillId="0" borderId="0" xfId="0" applyNumberFormat="1" applyFont="1"/>
    <xf numFmtId="9" fontId="2" fillId="0" borderId="0" xfId="0" applyNumberFormat="1" applyFont="1"/>
    <xf numFmtId="0" fontId="2" fillId="0" borderId="0" xfId="0" applyNumberFormat="1" applyFont="1" applyAlignment="1">
      <alignment vertical="top"/>
    </xf>
    <xf numFmtId="0" fontId="6" fillId="0" borderId="0" xfId="0" applyNumberFormat="1" applyFont="1" applyAlignment="1">
      <alignment horizontal="left" vertical="top"/>
    </xf>
    <xf numFmtId="3" fontId="2" fillId="0" borderId="0" xfId="0" applyNumberFormat="1" applyFont="1" applyAlignment="1">
      <alignment vertical="top"/>
    </xf>
    <xf numFmtId="3" fontId="2" fillId="0" borderId="0" xfId="0" applyNumberFormat="1" applyFont="1" applyAlignment="1">
      <alignment horizontal="center" vertical="top"/>
    </xf>
    <xf numFmtId="0" fontId="2" fillId="0" borderId="0" xfId="0" applyNumberFormat="1" applyFont="1" applyAlignment="1">
      <alignment vertical="center"/>
    </xf>
    <xf numFmtId="3" fontId="7" fillId="0" borderId="2" xfId="0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vertical="center"/>
    </xf>
    <xf numFmtId="3" fontId="6" fillId="2" borderId="5" xfId="0" applyNumberFormat="1" applyFont="1" applyFill="1" applyBorder="1" applyAlignment="1">
      <alignment horizontal="right" vertical="center"/>
    </xf>
    <xf numFmtId="0" fontId="4" fillId="0" borderId="0" xfId="0" applyNumberFormat="1" applyFont="1" applyAlignment="1">
      <alignment vertical="top"/>
    </xf>
    <xf numFmtId="3" fontId="12" fillId="0" borderId="7" xfId="0" applyNumberFormat="1" applyFont="1" applyBorder="1" applyAlignment="1">
      <alignment vertical="center"/>
    </xf>
    <xf numFmtId="3" fontId="12" fillId="2" borderId="8" xfId="0" applyNumberFormat="1" applyFont="1" applyFill="1" applyBorder="1" applyAlignment="1">
      <alignment vertical="center"/>
    </xf>
    <xf numFmtId="3" fontId="12" fillId="0" borderId="9" xfId="0" applyNumberFormat="1" applyFont="1" applyBorder="1" applyAlignment="1">
      <alignment vertical="center"/>
    </xf>
    <xf numFmtId="3" fontId="12" fillId="2" borderId="11" xfId="0" applyNumberFormat="1" applyFont="1" applyFill="1" applyBorder="1" applyAlignment="1">
      <alignment vertical="center"/>
    </xf>
    <xf numFmtId="3" fontId="12" fillId="0" borderId="13" xfId="0" applyNumberFormat="1" applyFont="1" applyBorder="1" applyAlignment="1">
      <alignment vertical="center"/>
    </xf>
    <xf numFmtId="0" fontId="1" fillId="0" borderId="0" xfId="0" applyNumberFormat="1" applyFont="1"/>
    <xf numFmtId="3" fontId="12" fillId="0" borderId="14" xfId="0" applyNumberFormat="1" applyFont="1" applyBorder="1" applyAlignment="1">
      <alignment vertical="center"/>
    </xf>
    <xf numFmtId="3" fontId="10" fillId="2" borderId="5" xfId="0" applyNumberFormat="1" applyFont="1" applyFill="1" applyBorder="1" applyAlignment="1">
      <alignment horizontal="right" vertical="center"/>
    </xf>
    <xf numFmtId="3" fontId="12" fillId="2" borderId="7" xfId="0" applyNumberFormat="1" applyFont="1" applyFill="1" applyBorder="1" applyAlignment="1">
      <alignment vertical="center"/>
    </xf>
    <xf numFmtId="3" fontId="12" fillId="2" borderId="9" xfId="0" applyNumberFormat="1" applyFont="1" applyFill="1" applyBorder="1" applyAlignment="1">
      <alignment vertical="center"/>
    </xf>
    <xf numFmtId="3" fontId="14" fillId="2" borderId="5" xfId="0" applyNumberFormat="1" applyFont="1" applyFill="1" applyBorder="1" applyAlignment="1">
      <alignment horizontal="right" vertical="center"/>
    </xf>
    <xf numFmtId="164" fontId="1" fillId="0" borderId="0" xfId="0" applyNumberFormat="1" applyFont="1"/>
    <xf numFmtId="0" fontId="4" fillId="0" borderId="0" xfId="0" applyNumberFormat="1" applyFont="1" applyAlignment="1">
      <alignment horizontal="right" vertical="top"/>
    </xf>
    <xf numFmtId="164" fontId="4" fillId="0" borderId="0" xfId="0" applyNumberFormat="1" applyFont="1" applyAlignment="1">
      <alignment vertical="top"/>
    </xf>
    <xf numFmtId="3" fontId="12" fillId="2" borderId="13" xfId="0" applyNumberFormat="1" applyFont="1" applyFill="1" applyBorder="1" applyAlignment="1">
      <alignment vertical="center"/>
    </xf>
    <xf numFmtId="0" fontId="6" fillId="0" borderId="0" xfId="0" applyNumberFormat="1" applyFont="1" applyAlignment="1">
      <alignment horizontal="right" vertical="center"/>
    </xf>
    <xf numFmtId="0" fontId="9" fillId="0" borderId="0" xfId="0" applyNumberFormat="1" applyFont="1" applyAlignment="1">
      <alignment horizontal="right" vertical="center" indent="1"/>
    </xf>
    <xf numFmtId="3" fontId="9" fillId="0" borderId="0" xfId="0" applyNumberFormat="1" applyFont="1" applyAlignment="1">
      <alignment horizontal="right" vertical="center"/>
    </xf>
    <xf numFmtId="3" fontId="2" fillId="0" borderId="16" xfId="0" applyNumberFormat="1" applyFont="1" applyBorder="1" applyAlignment="1">
      <alignment horizontal="left" vertical="center"/>
    </xf>
    <xf numFmtId="3" fontId="9" fillId="0" borderId="16" xfId="0" applyNumberFormat="1" applyFont="1" applyBorder="1" applyAlignment="1">
      <alignment horizontal="right" vertical="center"/>
    </xf>
    <xf numFmtId="3" fontId="9" fillId="0" borderId="16" xfId="0" applyNumberFormat="1" applyFont="1" applyBorder="1" applyAlignment="1">
      <alignment horizontal="center" vertical="center"/>
    </xf>
    <xf numFmtId="3" fontId="7" fillId="0" borderId="16" xfId="0" applyNumberFormat="1" applyFont="1" applyBorder="1" applyAlignment="1">
      <alignment horizontal="right" vertical="center"/>
    </xf>
    <xf numFmtId="9" fontId="2" fillId="0" borderId="16" xfId="0" applyNumberFormat="1" applyFont="1" applyBorder="1" applyAlignment="1">
      <alignment horizontal="left" vertical="center"/>
    </xf>
    <xf numFmtId="3" fontId="18" fillId="0" borderId="16" xfId="0" applyNumberFormat="1" applyFont="1" applyBorder="1" applyAlignment="1">
      <alignment horizontal="center" vertical="center"/>
    </xf>
    <xf numFmtId="3" fontId="18" fillId="0" borderId="16" xfId="0" applyNumberFormat="1" applyFont="1" applyBorder="1" applyAlignment="1">
      <alignment horizontal="right" vertical="center"/>
    </xf>
    <xf numFmtId="3" fontId="18" fillId="0" borderId="17" xfId="0" applyNumberFormat="1" applyFont="1" applyBorder="1" applyAlignment="1">
      <alignment horizontal="right" vertical="center"/>
    </xf>
    <xf numFmtId="3" fontId="12" fillId="0" borderId="14" xfId="0" applyNumberFormat="1" applyFont="1" applyBorder="1" applyAlignment="1">
      <alignment horizontal="right" vertical="center"/>
    </xf>
    <xf numFmtId="3" fontId="12" fillId="2" borderId="18" xfId="0" applyNumberFormat="1" applyFont="1" applyFill="1" applyBorder="1" applyAlignment="1">
      <alignment vertical="center"/>
    </xf>
    <xf numFmtId="3" fontId="19" fillId="0" borderId="17" xfId="0" applyNumberFormat="1" applyFont="1" applyBorder="1" applyAlignment="1">
      <alignment horizontal="right" vertical="center"/>
    </xf>
    <xf numFmtId="3" fontId="9" fillId="0" borderId="17" xfId="0" applyNumberFormat="1" applyFont="1" applyBorder="1" applyAlignment="1">
      <alignment horizontal="right" vertical="center"/>
    </xf>
    <xf numFmtId="3" fontId="9" fillId="0" borderId="17" xfId="0" applyNumberFormat="1" applyFont="1" applyBorder="1" applyAlignment="1">
      <alignment horizontal="center" vertical="center"/>
    </xf>
    <xf numFmtId="3" fontId="9" fillId="0" borderId="17" xfId="0" applyNumberFormat="1" applyFont="1" applyBorder="1" applyAlignment="1">
      <alignment horizontal="left" vertical="center"/>
    </xf>
    <xf numFmtId="3" fontId="20" fillId="0" borderId="0" xfId="0" applyNumberFormat="1" applyFont="1" applyAlignment="1">
      <alignment horizontal="center" vertical="top"/>
    </xf>
    <xf numFmtId="0" fontId="6" fillId="0" borderId="0" xfId="0" applyNumberFormat="1" applyFont="1" applyAlignment="1">
      <alignment vertical="top"/>
    </xf>
    <xf numFmtId="0" fontId="11" fillId="0" borderId="0" xfId="0" applyNumberFormat="1" applyFont="1"/>
    <xf numFmtId="0" fontId="11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right" vertical="top"/>
    </xf>
    <xf numFmtId="0" fontId="22" fillId="6" borderId="19" xfId="0" applyNumberFormat="1" applyFont="1" applyFill="1" applyBorder="1" applyAlignment="1">
      <alignment horizontal="left" vertical="center"/>
    </xf>
    <xf numFmtId="0" fontId="11" fillId="0" borderId="20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11" fillId="0" borderId="3" xfId="0" applyNumberFormat="1" applyFont="1" applyBorder="1" applyAlignment="1">
      <alignment horizontal="center" vertical="center"/>
    </xf>
    <xf numFmtId="0" fontId="11" fillId="0" borderId="4" xfId="0" applyNumberFormat="1" applyFont="1" applyBorder="1" applyAlignment="1">
      <alignment horizontal="center" vertical="center"/>
    </xf>
    <xf numFmtId="0" fontId="9" fillId="0" borderId="21" xfId="0" applyNumberFormat="1" applyFont="1" applyBorder="1" applyAlignment="1">
      <alignment horizontal="center" vertical="center"/>
    </xf>
    <xf numFmtId="3" fontId="11" fillId="0" borderId="22" xfId="0" applyNumberFormat="1" applyFont="1" applyBorder="1" applyAlignment="1">
      <alignment horizontal="center" vertical="top"/>
    </xf>
    <xf numFmtId="3" fontId="9" fillId="0" borderId="23" xfId="0" applyNumberFormat="1" applyFont="1" applyBorder="1" applyAlignment="1">
      <alignment horizontal="center" vertical="top"/>
    </xf>
    <xf numFmtId="3" fontId="11" fillId="0" borderId="23" xfId="0" applyNumberFormat="1" applyFont="1" applyBorder="1" applyAlignment="1">
      <alignment horizontal="center" vertical="top"/>
    </xf>
    <xf numFmtId="3" fontId="11" fillId="0" borderId="24" xfId="0" applyNumberFormat="1" applyFont="1" applyBorder="1" applyAlignment="1">
      <alignment horizontal="center" vertical="top"/>
    </xf>
    <xf numFmtId="3" fontId="9" fillId="0" borderId="25" xfId="0" applyNumberFormat="1" applyFont="1" applyBorder="1" applyAlignment="1">
      <alignment horizontal="center" vertical="top"/>
    </xf>
    <xf numFmtId="0" fontId="6" fillId="7" borderId="26" xfId="0" applyNumberFormat="1" applyFont="1" applyFill="1" applyBorder="1" applyAlignment="1">
      <alignment horizontal="left" vertical="top"/>
    </xf>
    <xf numFmtId="3" fontId="9" fillId="0" borderId="27" xfId="0" applyNumberFormat="1" applyFont="1" applyBorder="1" applyAlignment="1">
      <alignment horizontal="right" vertical="center"/>
    </xf>
    <xf numFmtId="3" fontId="19" fillId="0" borderId="27" xfId="0" applyNumberFormat="1" applyFont="1" applyBorder="1" applyAlignment="1">
      <alignment horizontal="right" vertical="center"/>
    </xf>
    <xf numFmtId="0" fontId="11" fillId="0" borderId="12" xfId="0" applyNumberFormat="1" applyFont="1" applyBorder="1" applyAlignment="1">
      <alignment horizontal="right" vertical="top" indent="2"/>
    </xf>
    <xf numFmtId="3" fontId="11" fillId="0" borderId="9" xfId="0" applyNumberFormat="1" applyFont="1" applyBorder="1" applyAlignment="1">
      <alignment horizontal="right" vertical="top"/>
    </xf>
    <xf numFmtId="3" fontId="9" fillId="0" borderId="10" xfId="0" applyNumberFormat="1" applyFont="1" applyBorder="1" applyAlignment="1">
      <alignment horizontal="right" vertical="top"/>
    </xf>
    <xf numFmtId="3" fontId="11" fillId="0" borderId="10" xfId="0" applyNumberFormat="1" applyFont="1" applyBorder="1" applyAlignment="1">
      <alignment horizontal="center" vertical="top"/>
    </xf>
    <xf numFmtId="3" fontId="11" fillId="0" borderId="28" xfId="0" applyNumberFormat="1" applyFont="1" applyBorder="1" applyAlignment="1">
      <alignment horizontal="center" vertical="top"/>
    </xf>
    <xf numFmtId="3" fontId="11" fillId="0" borderId="6" xfId="0" applyNumberFormat="1" applyFont="1" applyBorder="1" applyAlignment="1">
      <alignment horizontal="right" vertical="top"/>
    </xf>
    <xf numFmtId="3" fontId="18" fillId="0" borderId="6" xfId="0" applyNumberFormat="1" applyFont="1" applyBorder="1" applyAlignment="1">
      <alignment horizontal="right" vertical="top"/>
    </xf>
    <xf numFmtId="0" fontId="11" fillId="0" borderId="29" xfId="0" applyNumberFormat="1" applyFont="1" applyBorder="1" applyAlignment="1">
      <alignment horizontal="right" vertical="top" indent="2"/>
    </xf>
    <xf numFmtId="0" fontId="15" fillId="0" borderId="29" xfId="0" applyNumberFormat="1" applyFont="1" applyBorder="1" applyAlignment="1">
      <alignment horizontal="right" vertical="top" indent="2"/>
    </xf>
    <xf numFmtId="3" fontId="9" fillId="8" borderId="10" xfId="0" applyNumberFormat="1" applyFont="1" applyFill="1" applyBorder="1" applyAlignment="1">
      <alignment horizontal="right" vertical="top"/>
    </xf>
    <xf numFmtId="0" fontId="11" fillId="0" borderId="0" xfId="0" applyNumberFormat="1" applyFont="1" applyAlignment="1">
      <alignment horizontal="center" vertical="top"/>
    </xf>
    <xf numFmtId="0" fontId="11" fillId="0" borderId="29" xfId="0" applyNumberFormat="1" applyFont="1" applyBorder="1" applyAlignment="1">
      <alignment horizontal="right" vertical="top" indent="2"/>
    </xf>
    <xf numFmtId="0" fontId="11" fillId="0" borderId="0" xfId="0" applyNumberFormat="1" applyFont="1" applyAlignment="1">
      <alignment vertical="top"/>
    </xf>
    <xf numFmtId="0" fontId="11" fillId="0" borderId="0" xfId="0" applyNumberFormat="1" applyFont="1" applyAlignment="1">
      <alignment vertical="center"/>
    </xf>
    <xf numFmtId="3" fontId="11" fillId="0" borderId="13" xfId="0" applyNumberFormat="1" applyFont="1" applyBorder="1" applyAlignment="1">
      <alignment horizontal="right" vertical="top"/>
    </xf>
    <xf numFmtId="3" fontId="9" fillId="8" borderId="11" xfId="0" applyNumberFormat="1" applyFont="1" applyFill="1" applyBorder="1" applyAlignment="1">
      <alignment horizontal="right" vertical="top"/>
    </xf>
    <xf numFmtId="3" fontId="11" fillId="0" borderId="11" xfId="0" applyNumberFormat="1" applyFont="1" applyBorder="1" applyAlignment="1">
      <alignment horizontal="center" vertical="top"/>
    </xf>
    <xf numFmtId="3" fontId="13" fillId="0" borderId="30" xfId="0" applyNumberFormat="1" applyFont="1" applyBorder="1" applyAlignment="1">
      <alignment horizontal="right" vertical="center"/>
    </xf>
    <xf numFmtId="3" fontId="6" fillId="0" borderId="0" xfId="0" applyNumberFormat="1" applyFont="1" applyAlignment="1">
      <alignment horizontal="center" vertical="top"/>
    </xf>
    <xf numFmtId="3" fontId="23" fillId="0" borderId="0" xfId="0" applyNumberFormat="1" applyFont="1" applyAlignment="1">
      <alignment horizontal="center" vertical="top"/>
    </xf>
    <xf numFmtId="3" fontId="24" fillId="0" borderId="0" xfId="0" applyNumberFormat="1" applyFont="1" applyAlignment="1">
      <alignment horizontal="center" vertical="top"/>
    </xf>
    <xf numFmtId="0" fontId="6" fillId="0" borderId="0" xfId="0" applyNumberFormat="1" applyFont="1" applyAlignment="1">
      <alignment horizontal="center" vertical="center"/>
    </xf>
    <xf numFmtId="0" fontId="11" fillId="0" borderId="31" xfId="0" applyNumberFormat="1" applyFont="1" applyBorder="1" applyAlignment="1">
      <alignment horizontal="right" vertical="top" wrapText="1" indent="2"/>
    </xf>
    <xf numFmtId="3" fontId="11" fillId="0" borderId="32" xfId="0" applyNumberFormat="1" applyFont="1" applyBorder="1" applyAlignment="1">
      <alignment horizontal="right" vertical="top"/>
    </xf>
    <xf numFmtId="3" fontId="9" fillId="8" borderId="33" xfId="0" applyNumberFormat="1" applyFont="1" applyFill="1" applyBorder="1" applyAlignment="1">
      <alignment horizontal="right" vertical="top"/>
    </xf>
    <xf numFmtId="0" fontId="9" fillId="0" borderId="34" xfId="0" applyNumberFormat="1" applyFont="1" applyBorder="1" applyAlignment="1">
      <alignment horizontal="left" vertical="top" indent="2"/>
    </xf>
    <xf numFmtId="3" fontId="11" fillId="0" borderId="35" xfId="0" applyNumberFormat="1" applyFont="1" applyBorder="1" applyAlignment="1">
      <alignment horizontal="center" vertical="top"/>
    </xf>
    <xf numFmtId="3" fontId="11" fillId="0" borderId="36" xfId="0" applyNumberFormat="1" applyFont="1" applyBorder="1" applyAlignment="1">
      <alignment horizontal="center" vertical="top"/>
    </xf>
    <xf numFmtId="3" fontId="11" fillId="0" borderId="37" xfId="0" applyNumberFormat="1" applyFont="1" applyBorder="1" applyAlignment="1">
      <alignment horizontal="right" vertical="top"/>
    </xf>
    <xf numFmtId="3" fontId="18" fillId="0" borderId="38" xfId="0" applyNumberFormat="1" applyFont="1" applyBorder="1" applyAlignment="1">
      <alignment horizontal="right" vertical="top"/>
    </xf>
    <xf numFmtId="0" fontId="6" fillId="0" borderId="39" xfId="0" applyNumberFormat="1" applyFont="1" applyBorder="1" applyAlignment="1">
      <alignment horizontal="center" vertical="top"/>
    </xf>
    <xf numFmtId="3" fontId="6" fillId="0" borderId="40" xfId="0" applyNumberFormat="1" applyFont="1" applyBorder="1" applyAlignment="1">
      <alignment horizontal="center" vertical="top"/>
    </xf>
    <xf numFmtId="3" fontId="8" fillId="9" borderId="40" xfId="0" applyNumberFormat="1" applyFont="1" applyFill="1" applyBorder="1" applyAlignment="1">
      <alignment horizontal="center" vertical="top"/>
    </xf>
    <xf numFmtId="3" fontId="25" fillId="10" borderId="40" xfId="0" applyNumberFormat="1" applyFont="1" applyFill="1" applyBorder="1" applyAlignment="1">
      <alignment horizontal="center" vertical="top"/>
    </xf>
    <xf numFmtId="3" fontId="11" fillId="0" borderId="0" xfId="0" applyNumberFormat="1" applyFont="1" applyAlignment="1">
      <alignment horizontal="center" vertical="top"/>
    </xf>
    <xf numFmtId="0" fontId="6" fillId="0" borderId="47" xfId="0" applyNumberFormat="1" applyFont="1" applyBorder="1" applyAlignment="1">
      <alignment horizontal="left" vertical="top"/>
    </xf>
    <xf numFmtId="0" fontId="6" fillId="0" borderId="0" xfId="0" applyNumberFormat="1" applyFont="1" applyBorder="1" applyAlignment="1">
      <alignment horizontal="left" vertical="top"/>
    </xf>
    <xf numFmtId="3" fontId="2" fillId="0" borderId="0" xfId="0" applyNumberFormat="1" applyFont="1" applyBorder="1" applyAlignment="1">
      <alignment vertical="top"/>
    </xf>
    <xf numFmtId="3" fontId="2" fillId="0" borderId="48" xfId="0" applyNumberFormat="1" applyFont="1" applyBorder="1" applyAlignment="1">
      <alignment horizontal="center" vertical="top"/>
    </xf>
    <xf numFmtId="0" fontId="6" fillId="0" borderId="49" xfId="0" applyNumberFormat="1" applyFont="1" applyBorder="1" applyAlignment="1">
      <alignment horizontal="center" vertical="center"/>
    </xf>
    <xf numFmtId="3" fontId="7" fillId="0" borderId="50" xfId="0" applyNumberFormat="1" applyFont="1" applyBorder="1" applyAlignment="1">
      <alignment horizontal="center" vertical="center"/>
    </xf>
    <xf numFmtId="0" fontId="8" fillId="0" borderId="51" xfId="0" applyNumberFormat="1" applyFont="1" applyBorder="1" applyAlignment="1">
      <alignment vertical="center"/>
    </xf>
    <xf numFmtId="3" fontId="9" fillId="0" borderId="30" xfId="0" applyNumberFormat="1" applyFont="1" applyBorder="1" applyAlignment="1">
      <alignment vertical="center"/>
    </xf>
    <xf numFmtId="3" fontId="10" fillId="2" borderId="52" xfId="0" applyNumberFormat="1" applyFont="1" applyFill="1" applyBorder="1" applyAlignment="1">
      <alignment horizontal="center" vertical="center"/>
    </xf>
    <xf numFmtId="0" fontId="11" fillId="0" borderId="53" xfId="0" applyNumberFormat="1" applyFont="1" applyBorder="1" applyAlignment="1">
      <alignment horizontal="left" vertical="top" wrapText="1" indent="2"/>
    </xf>
    <xf numFmtId="3" fontId="12" fillId="0" borderId="54" xfId="0" applyNumberFormat="1" applyFont="1" applyBorder="1" applyAlignment="1">
      <alignment horizontal="center" vertical="center"/>
    </xf>
    <xf numFmtId="0" fontId="11" fillId="0" borderId="55" xfId="0" applyNumberFormat="1" applyFont="1" applyBorder="1" applyAlignment="1">
      <alignment horizontal="left" vertical="top" indent="2"/>
    </xf>
    <xf numFmtId="0" fontId="11" fillId="0" borderId="56" xfId="0" applyNumberFormat="1" applyFont="1" applyBorder="1" applyAlignment="1">
      <alignment horizontal="left" vertical="top" wrapText="1" indent="2"/>
    </xf>
    <xf numFmtId="3" fontId="13" fillId="2" borderId="30" xfId="0" applyNumberFormat="1" applyFont="1" applyFill="1" applyBorder="1" applyAlignment="1">
      <alignment vertical="center"/>
    </xf>
    <xf numFmtId="0" fontId="11" fillId="0" borderId="53" xfId="0" applyNumberFormat="1" applyFont="1" applyBorder="1" applyAlignment="1">
      <alignment horizontal="left" vertical="top" indent="2"/>
    </xf>
    <xf numFmtId="3" fontId="12" fillId="2" borderId="54" xfId="0" applyNumberFormat="1" applyFont="1" applyFill="1" applyBorder="1" applyAlignment="1">
      <alignment horizontal="center" vertical="center"/>
    </xf>
    <xf numFmtId="0" fontId="11" fillId="0" borderId="55" xfId="0" applyNumberFormat="1" applyFont="1" applyBorder="1" applyAlignment="1">
      <alignment horizontal="left" vertical="top" wrapText="1" indent="2"/>
    </xf>
    <xf numFmtId="3" fontId="12" fillId="2" borderId="15" xfId="0" applyNumberFormat="1" applyFont="1" applyFill="1" applyBorder="1" applyAlignment="1">
      <alignment vertical="center"/>
    </xf>
    <xf numFmtId="0" fontId="11" fillId="0" borderId="55" xfId="0" applyNumberFormat="1" applyFont="1" applyBorder="1" applyAlignment="1">
      <alignment horizontal="right" vertical="top" indent="2"/>
    </xf>
    <xf numFmtId="3" fontId="13" fillId="0" borderId="30" xfId="0" applyNumberFormat="1" applyFont="1" applyBorder="1" applyAlignment="1">
      <alignment vertical="center"/>
    </xf>
    <xf numFmtId="3" fontId="13" fillId="0" borderId="54" xfId="0" applyNumberFormat="1" applyFont="1" applyBorder="1" applyAlignment="1">
      <alignment horizontal="center" vertical="center"/>
    </xf>
    <xf numFmtId="0" fontId="11" fillId="0" borderId="57" xfId="0" applyNumberFormat="1" applyFont="1" applyBorder="1" applyAlignment="1">
      <alignment horizontal="left" vertical="top" wrapText="1" indent="2"/>
    </xf>
    <xf numFmtId="0" fontId="21" fillId="0" borderId="55" xfId="0" applyNumberFormat="1" applyFont="1" applyBorder="1" applyAlignment="1">
      <alignment horizontal="left" vertical="center" indent="2"/>
    </xf>
    <xf numFmtId="0" fontId="9" fillId="0" borderId="55" xfId="0" applyNumberFormat="1" applyFont="1" applyBorder="1" applyAlignment="1">
      <alignment horizontal="left" vertical="top" indent="2"/>
    </xf>
    <xf numFmtId="3" fontId="13" fillId="2" borderId="15" xfId="0" applyNumberFormat="1" applyFont="1" applyFill="1" applyBorder="1" applyAlignment="1">
      <alignment vertical="center"/>
    </xf>
    <xf numFmtId="0" fontId="21" fillId="0" borderId="55" xfId="0" applyNumberFormat="1" applyFont="1" applyBorder="1" applyAlignment="1">
      <alignment horizontal="right" vertical="top" indent="2"/>
    </xf>
    <xf numFmtId="0" fontId="11" fillId="2" borderId="55" xfId="0" applyNumberFormat="1" applyFont="1" applyFill="1" applyBorder="1" applyAlignment="1">
      <alignment horizontal="left" vertical="top" indent="2"/>
    </xf>
    <xf numFmtId="0" fontId="11" fillId="0" borderId="57" xfId="0" applyNumberFormat="1" applyFont="1" applyBorder="1" applyAlignment="1">
      <alignment horizontal="left" vertical="top" indent="2"/>
    </xf>
    <xf numFmtId="0" fontId="11" fillId="0" borderId="55" xfId="0" applyNumberFormat="1" applyFont="1" applyBorder="1" applyAlignment="1">
      <alignment horizontal="left" vertical="center" wrapText="1" indent="2"/>
    </xf>
    <xf numFmtId="0" fontId="8" fillId="0" borderId="51" xfId="0" applyNumberFormat="1" applyFont="1" applyBorder="1" applyAlignment="1">
      <alignment horizontal="right" vertical="center"/>
    </xf>
    <xf numFmtId="3" fontId="6" fillId="0" borderId="30" xfId="0" applyNumberFormat="1" applyFont="1" applyBorder="1" applyAlignment="1">
      <alignment horizontal="right" vertical="center"/>
    </xf>
    <xf numFmtId="0" fontId="1" fillId="0" borderId="47" xfId="0" applyNumberFormat="1" applyFont="1" applyBorder="1"/>
    <xf numFmtId="0" fontId="1" fillId="0" borderId="0" xfId="0" applyNumberFormat="1" applyFont="1" applyBorder="1"/>
    <xf numFmtId="0" fontId="1" fillId="0" borderId="48" xfId="0" applyNumberFormat="1" applyFont="1" applyBorder="1"/>
    <xf numFmtId="0" fontId="11" fillId="0" borderId="47" xfId="0" applyNumberFormat="1" applyFont="1" applyBorder="1" applyAlignment="1">
      <alignment horizontal="left" vertical="top" indent="2"/>
    </xf>
    <xf numFmtId="3" fontId="11" fillId="0" borderId="0" xfId="0" applyNumberFormat="1" applyFont="1" applyBorder="1" applyAlignment="1">
      <alignment vertical="center"/>
    </xf>
    <xf numFmtId="3" fontId="15" fillId="0" borderId="0" xfId="0" applyNumberFormat="1" applyFont="1" applyBorder="1" applyAlignment="1">
      <alignment vertical="center"/>
    </xf>
    <xf numFmtId="3" fontId="11" fillId="0" borderId="48" xfId="0" applyNumberFormat="1" applyFont="1" applyBorder="1" applyAlignment="1">
      <alignment horizontal="center" vertical="center"/>
    </xf>
    <xf numFmtId="0" fontId="16" fillId="0" borderId="58" xfId="0" applyNumberFormat="1" applyFont="1" applyBorder="1" applyAlignment="1">
      <alignment horizontal="center" vertical="center"/>
    </xf>
    <xf numFmtId="3" fontId="6" fillId="3" borderId="59" xfId="0" applyNumberFormat="1" applyFont="1" applyFill="1" applyBorder="1" applyAlignment="1">
      <alignment horizontal="right" vertical="center"/>
    </xf>
    <xf numFmtId="3" fontId="14" fillId="4" borderId="60" xfId="0" applyNumberFormat="1" applyFont="1" applyFill="1" applyBorder="1" applyAlignment="1">
      <alignment horizontal="right" vertical="center"/>
    </xf>
    <xf numFmtId="3" fontId="17" fillId="5" borderId="61" xfId="0" applyNumberFormat="1" applyFont="1" applyFill="1" applyBorder="1" applyAlignment="1">
      <alignment horizontal="center" vertical="center"/>
    </xf>
    <xf numFmtId="0" fontId="5" fillId="0" borderId="41" xfId="0" applyNumberFormat="1" applyFont="1" applyBorder="1" applyAlignment="1">
      <alignment horizontal="center" vertical="top" wrapText="1"/>
    </xf>
    <xf numFmtId="0" fontId="5" fillId="0" borderId="45" xfId="0" applyNumberFormat="1" applyFont="1" applyBorder="1" applyAlignment="1">
      <alignment horizontal="center" vertical="top" wrapText="1"/>
    </xf>
    <xf numFmtId="0" fontId="5" fillId="0" borderId="42" xfId="0" applyNumberFormat="1" applyFont="1" applyBorder="1" applyAlignment="1">
      <alignment horizontal="center" vertical="center"/>
    </xf>
    <xf numFmtId="0" fontId="5" fillId="0" borderId="43" xfId="0" applyNumberFormat="1" applyFont="1" applyBorder="1" applyAlignment="1">
      <alignment horizontal="center" vertical="center"/>
    </xf>
    <xf numFmtId="0" fontId="5" fillId="0" borderId="44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34" xfId="0" applyNumberFormat="1" applyFont="1" applyBorder="1" applyAlignment="1">
      <alignment horizontal="center" vertical="center"/>
    </xf>
    <xf numFmtId="0" fontId="5" fillId="0" borderId="46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92"/>
  <sheetViews>
    <sheetView tabSelected="1" topLeftCell="C34" workbookViewId="0">
      <selection activeCell="F46" sqref="F46"/>
    </sheetView>
  </sheetViews>
  <sheetFormatPr defaultColWidth="8.875" defaultRowHeight="13.5" x14ac:dyDescent="0.15"/>
  <cols>
    <col min="1" max="1" width="4.16796875" style="1" customWidth="1"/>
    <col min="2" max="2" width="60.66796875" style="1" customWidth="1"/>
    <col min="3" max="3" width="14.390625" style="1" customWidth="1"/>
    <col min="4" max="4" width="19.1015625" style="1" customWidth="1"/>
    <col min="5" max="5" width="19.7734375" style="2" customWidth="1"/>
    <col min="6" max="6" width="14.390625" style="1" customWidth="1"/>
    <col min="7" max="7" width="18.83203125" style="1" customWidth="1"/>
    <col min="8" max="8" width="18.0234375" style="2" customWidth="1"/>
    <col min="9" max="9" width="13.98828125" style="3" customWidth="1"/>
    <col min="10" max="10" width="17.484375" style="1" customWidth="1"/>
    <col min="11" max="11" width="14.796875" style="1" bestFit="1" customWidth="1"/>
    <col min="12" max="12" width="10.625" style="1" bestFit="1" customWidth="1"/>
    <col min="13" max="13" width="9.81640625" style="1" bestFit="1" customWidth="1"/>
    <col min="14" max="14" width="11.43359375" style="1" bestFit="1" customWidth="1"/>
    <col min="15" max="15" width="8.33984375" style="1" bestFit="1" customWidth="1"/>
    <col min="16" max="16" width="10.89453125" style="1" bestFit="1" customWidth="1"/>
    <col min="17" max="17" width="10.89453125" style="1" customWidth="1"/>
    <col min="18" max="18" width="13.1796875" style="1" bestFit="1" customWidth="1"/>
    <col min="19" max="19" width="8.875" style="1" bestFit="1" customWidth="1"/>
    <col min="20" max="16384" width="8.875" style="1"/>
  </cols>
  <sheetData>
    <row r="1" spans="1:15" ht="24" customHeight="1" x14ac:dyDescent="0.2">
      <c r="A1" s="4"/>
      <c r="B1" s="145" t="s">
        <v>0</v>
      </c>
      <c r="C1" s="147" t="s">
        <v>1</v>
      </c>
      <c r="D1" s="148"/>
      <c r="E1" s="149"/>
      <c r="F1"/>
      <c r="I1"/>
      <c r="M1" s="5"/>
    </row>
    <row r="2" spans="1:15" ht="48" customHeight="1" x14ac:dyDescent="0.15">
      <c r="A2" s="4"/>
      <c r="B2" s="146"/>
      <c r="C2" s="150"/>
      <c r="D2" s="151"/>
      <c r="E2" s="152"/>
      <c r="O2" s="6"/>
    </row>
    <row r="3" spans="1:15" ht="6" customHeight="1" x14ac:dyDescent="0.2">
      <c r="A3" s="7"/>
      <c r="B3" s="103"/>
      <c r="C3" s="104"/>
      <c r="D3" s="105"/>
      <c r="E3" s="106"/>
      <c r="F3"/>
      <c r="G3"/>
      <c r="H3"/>
      <c r="I3"/>
      <c r="J3"/>
      <c r="K3"/>
    </row>
    <row r="4" spans="1:15" ht="22.5" x14ac:dyDescent="0.2">
      <c r="A4" s="11"/>
      <c r="B4" s="107" t="s">
        <v>2</v>
      </c>
      <c r="C4" s="12" t="s">
        <v>3</v>
      </c>
      <c r="D4" s="13" t="s">
        <v>4</v>
      </c>
      <c r="E4" s="108">
        <v>260</v>
      </c>
      <c r="F4"/>
      <c r="G4"/>
      <c r="H4"/>
      <c r="I4"/>
      <c r="J4"/>
      <c r="K4"/>
    </row>
    <row r="5" spans="1:15" ht="18" x14ac:dyDescent="0.2">
      <c r="A5" s="14">
        <v>1</v>
      </c>
      <c r="B5" s="109" t="s">
        <v>5</v>
      </c>
      <c r="C5" s="110">
        <f>D5/12</f>
        <v>86666.666666666672</v>
      </c>
      <c r="D5" s="15">
        <f>SUM(D6:D8)</f>
        <v>1040000</v>
      </c>
      <c r="E5" s="111">
        <f>D5/12/$E$4</f>
        <v>333.33333333333337</v>
      </c>
      <c r="F5"/>
      <c r="G5"/>
      <c r="H5"/>
      <c r="I5"/>
      <c r="J5"/>
      <c r="K5"/>
      <c r="L5" s="11"/>
    </row>
    <row r="6" spans="1:15" ht="15" x14ac:dyDescent="0.2">
      <c r="A6" s="16">
        <v>1.1000000000000001</v>
      </c>
      <c r="B6" s="112" t="s">
        <v>7</v>
      </c>
      <c r="C6" s="17">
        <f>D6/12</f>
        <v>65833.333333333328</v>
      </c>
      <c r="D6" s="18">
        <v>790000</v>
      </c>
      <c r="E6" s="113">
        <f>C6/187</f>
        <v>352.04991087344024</v>
      </c>
      <c r="F6" t="s">
        <v>8</v>
      </c>
      <c r="G6"/>
      <c r="H6"/>
      <c r="I6"/>
      <c r="J6"/>
      <c r="K6"/>
      <c r="L6" s="11"/>
    </row>
    <row r="7" spans="1:15" ht="15" x14ac:dyDescent="0.2">
      <c r="A7" s="16">
        <v>1.2</v>
      </c>
      <c r="B7" s="114" t="s">
        <v>9</v>
      </c>
      <c r="C7" s="19">
        <f>D7/12</f>
        <v>0</v>
      </c>
      <c r="D7" s="20"/>
      <c r="E7" s="113">
        <f>C7/187</f>
        <v>0</v>
      </c>
      <c r="F7"/>
      <c r="G7"/>
      <c r="H7"/>
      <c r="I7"/>
      <c r="J7"/>
      <c r="K7"/>
      <c r="L7" s="11"/>
    </row>
    <row r="8" spans="1:15" ht="15" x14ac:dyDescent="0.2">
      <c r="A8" s="16">
        <v>1.3</v>
      </c>
      <c r="B8" s="115" t="s">
        <v>10</v>
      </c>
      <c r="C8" s="21">
        <f>D8/12</f>
        <v>20833.333333333332</v>
      </c>
      <c r="D8" s="20">
        <v>250000</v>
      </c>
      <c r="E8" s="113">
        <f>C8/187</f>
        <v>111.40819964349376</v>
      </c>
      <c r="F8" s="22" t="s">
        <v>11</v>
      </c>
      <c r="G8"/>
      <c r="H8"/>
      <c r="I8"/>
      <c r="J8"/>
      <c r="K8"/>
      <c r="L8" s="11"/>
    </row>
    <row r="9" spans="1:15" ht="18" x14ac:dyDescent="0.2">
      <c r="A9" s="14">
        <v>2</v>
      </c>
      <c r="B9" s="109" t="s">
        <v>12</v>
      </c>
      <c r="C9" s="116">
        <f>D9/12</f>
        <v>66666.666666666672</v>
      </c>
      <c r="D9" s="24">
        <f>SUM(D11:D17)</f>
        <v>800000</v>
      </c>
      <c r="E9" s="111">
        <f>D9/12/$E$4</f>
        <v>256.41025641025641</v>
      </c>
      <c r="F9"/>
      <c r="G9"/>
      <c r="H9"/>
      <c r="I9"/>
      <c r="J9"/>
      <c r="K9"/>
      <c r="L9" s="11"/>
    </row>
    <row r="10" spans="1:15" ht="15" x14ac:dyDescent="0.2">
      <c r="A10" s="16">
        <v>2.1</v>
      </c>
      <c r="B10" s="117" t="s">
        <v>13</v>
      </c>
      <c r="C10" s="25"/>
      <c r="D10" s="20">
        <v>0</v>
      </c>
      <c r="E10" s="118"/>
      <c r="F10"/>
      <c r="G10"/>
      <c r="H10"/>
      <c r="I10"/>
      <c r="J10"/>
      <c r="K10"/>
      <c r="L10" s="11"/>
    </row>
    <row r="11" spans="1:15" ht="15" x14ac:dyDescent="0.2">
      <c r="A11" s="16">
        <v>2.2000000000000002</v>
      </c>
      <c r="B11" s="119" t="s">
        <v>14</v>
      </c>
      <c r="C11" s="26">
        <f>D11/12</f>
        <v>41666.666666666664</v>
      </c>
      <c r="D11" s="120">
        <v>500000</v>
      </c>
      <c r="E11" s="118">
        <f>C11/187</f>
        <v>222.81639928698752</v>
      </c>
      <c r="F11" s="22" t="s">
        <v>16</v>
      </c>
      <c r="G11"/>
      <c r="H11"/>
      <c r="I11"/>
      <c r="J11"/>
      <c r="K11"/>
      <c r="L11" s="11"/>
    </row>
    <row r="12" spans="1:15" ht="24.75" x14ac:dyDescent="0.2">
      <c r="A12" s="16">
        <v>2.2999999999999998</v>
      </c>
      <c r="B12" s="119" t="s">
        <v>17</v>
      </c>
      <c r="C12" s="26">
        <f>D12/12</f>
        <v>0</v>
      </c>
      <c r="D12" s="120">
        <v>0</v>
      </c>
      <c r="E12" s="118">
        <f>C12/187</f>
        <v>0</v>
      </c>
      <c r="F12"/>
      <c r="G12"/>
      <c r="H12"/>
      <c r="I12"/>
      <c r="J12"/>
      <c r="K12"/>
      <c r="L12" s="11"/>
    </row>
    <row r="13" spans="1:15" ht="15" x14ac:dyDescent="0.2">
      <c r="A13" s="14">
        <v>3</v>
      </c>
      <c r="B13" s="119" t="s">
        <v>18</v>
      </c>
      <c r="C13" s="26">
        <f>D13/12</f>
        <v>0</v>
      </c>
      <c r="D13" s="120">
        <v>0</v>
      </c>
      <c r="E13" s="118">
        <f>C13/187</f>
        <v>0</v>
      </c>
      <c r="F13"/>
      <c r="G13"/>
      <c r="H13"/>
      <c r="I13"/>
      <c r="J13"/>
      <c r="K13"/>
      <c r="L13" s="11"/>
    </row>
    <row r="14" spans="1:15" ht="15" x14ac:dyDescent="0.2">
      <c r="A14" s="16">
        <v>3.1</v>
      </c>
      <c r="B14" s="119" t="s">
        <v>19</v>
      </c>
      <c r="C14" s="26">
        <f>D14/12</f>
        <v>0</v>
      </c>
      <c r="D14" s="120">
        <v>0</v>
      </c>
      <c r="E14" s="118">
        <v>0</v>
      </c>
      <c r="F14"/>
      <c r="G14"/>
      <c r="H14"/>
      <c r="I14"/>
      <c r="J14"/>
      <c r="K14"/>
      <c r="L14" s="11"/>
    </row>
    <row r="15" spans="1:15" ht="15" x14ac:dyDescent="0.2">
      <c r="A15" s="16">
        <v>3.2</v>
      </c>
      <c r="B15" s="121" t="s">
        <v>20</v>
      </c>
      <c r="C15" s="26">
        <v>0</v>
      </c>
      <c r="D15" s="120"/>
      <c r="E15" s="118">
        <v>0</v>
      </c>
      <c r="F15"/>
      <c r="G15"/>
      <c r="H15"/>
      <c r="I15"/>
      <c r="J15"/>
      <c r="K15"/>
      <c r="L15" s="11"/>
    </row>
    <row r="16" spans="1:15" ht="15" x14ac:dyDescent="0.2">
      <c r="A16" s="16"/>
      <c r="B16" s="114"/>
      <c r="C16" s="26">
        <v>0</v>
      </c>
      <c r="D16" s="20">
        <v>0</v>
      </c>
      <c r="E16" s="118">
        <v>0</v>
      </c>
      <c r="F16"/>
      <c r="G16"/>
      <c r="H16"/>
      <c r="I16"/>
      <c r="J16"/>
      <c r="K16"/>
      <c r="L16" s="11"/>
    </row>
    <row r="17" spans="1:12" ht="15" x14ac:dyDescent="0.2">
      <c r="A17" s="16">
        <v>3.3</v>
      </c>
      <c r="B17" s="115" t="s">
        <v>23</v>
      </c>
      <c r="C17" s="31">
        <f>D17/12</f>
        <v>25000</v>
      </c>
      <c r="D17" s="20">
        <v>300000</v>
      </c>
      <c r="E17" s="118">
        <f>C17/187</f>
        <v>133.68983957219251</v>
      </c>
      <c r="F17"/>
      <c r="G17"/>
      <c r="H17"/>
      <c r="I17"/>
      <c r="J17"/>
      <c r="K17"/>
      <c r="L17" s="11"/>
    </row>
    <row r="18" spans="1:12" ht="18" x14ac:dyDescent="0.2">
      <c r="A18" s="16">
        <v>3.4</v>
      </c>
      <c r="B18" s="109" t="s">
        <v>24</v>
      </c>
      <c r="C18" s="122">
        <f>D18/12</f>
        <v>7043.666666666667</v>
      </c>
      <c r="D18" s="24">
        <f>SUM(D19:D22)</f>
        <v>84524</v>
      </c>
      <c r="E18" s="111">
        <f>D18/12/$E$4</f>
        <v>27.091025641025642</v>
      </c>
      <c r="F18"/>
      <c r="G18"/>
      <c r="H18"/>
      <c r="I18"/>
      <c r="J18"/>
      <c r="K18"/>
      <c r="L18" s="11"/>
    </row>
    <row r="19" spans="1:12" ht="15" x14ac:dyDescent="0.2">
      <c r="A19" s="16">
        <v>3.5</v>
      </c>
      <c r="B19" s="117" t="s">
        <v>26</v>
      </c>
      <c r="C19" s="17">
        <f>D19/12</f>
        <v>0</v>
      </c>
      <c r="D19" s="18"/>
      <c r="E19" s="113">
        <f>D19/E4/12</f>
        <v>0</v>
      </c>
      <c r="F19"/>
      <c r="G19"/>
      <c r="H19"/>
      <c r="I19"/>
      <c r="J19"/>
      <c r="K19"/>
      <c r="L19" s="11"/>
    </row>
    <row r="20" spans="1:12" ht="15" x14ac:dyDescent="0.2">
      <c r="A20" s="16">
        <v>3.6</v>
      </c>
      <c r="B20" s="119"/>
      <c r="C20" s="19">
        <v>0</v>
      </c>
      <c r="D20" s="120">
        <v>0</v>
      </c>
      <c r="E20" s="113">
        <v>0</v>
      </c>
      <c r="F20"/>
      <c r="G20"/>
      <c r="H20"/>
      <c r="I20"/>
      <c r="J20"/>
      <c r="K20"/>
      <c r="L20" s="11"/>
    </row>
    <row r="21" spans="1:12" ht="15" x14ac:dyDescent="0.2">
      <c r="A21" s="16">
        <v>3.7</v>
      </c>
      <c r="B21" s="119" t="s">
        <v>27</v>
      </c>
      <c r="C21" s="19">
        <f>D21/12</f>
        <v>7043.666666666667</v>
      </c>
      <c r="D21" s="120">
        <v>84524</v>
      </c>
      <c r="E21" s="123">
        <f>D21/12/$E$4</f>
        <v>27.091025641025642</v>
      </c>
      <c r="F21"/>
      <c r="G21"/>
      <c r="H21"/>
      <c r="I21"/>
      <c r="J21"/>
      <c r="K21"/>
      <c r="L21" s="11"/>
    </row>
    <row r="22" spans="1:12" ht="15" x14ac:dyDescent="0.2">
      <c r="A22" s="14">
        <v>4</v>
      </c>
      <c r="B22" s="124"/>
      <c r="C22" s="43">
        <v>0</v>
      </c>
      <c r="D22" s="44">
        <v>0</v>
      </c>
      <c r="E22" s="113">
        <v>0</v>
      </c>
      <c r="F22"/>
      <c r="G22"/>
      <c r="H22"/>
      <c r="I22"/>
      <c r="J22"/>
      <c r="K22"/>
      <c r="L22" s="11"/>
    </row>
    <row r="23" spans="1:12" ht="18" x14ac:dyDescent="0.2">
      <c r="A23" s="16">
        <v>4.0999999999999996</v>
      </c>
      <c r="B23" s="109" t="s">
        <v>28</v>
      </c>
      <c r="C23" s="122">
        <f>D23/12</f>
        <v>270833.33333333331</v>
      </c>
      <c r="D23" s="24">
        <f>SUM(D24:D31)</f>
        <v>3250000</v>
      </c>
      <c r="E23" s="111">
        <f>D23/12/$E$4</f>
        <v>1041.6666666666665</v>
      </c>
      <c r="F23"/>
      <c r="G23"/>
      <c r="H23"/>
      <c r="I23"/>
      <c r="J23"/>
      <c r="K23"/>
      <c r="L23" s="11"/>
    </row>
    <row r="24" spans="1:12" ht="24.75" x14ac:dyDescent="0.2">
      <c r="A24" s="16">
        <v>4.2</v>
      </c>
      <c r="B24" s="119" t="s">
        <v>29</v>
      </c>
      <c r="C24" s="19">
        <f>D24/12</f>
        <v>41666.666666666664</v>
      </c>
      <c r="D24" s="120">
        <v>500000</v>
      </c>
      <c r="E24" s="123">
        <f>D24/12/$E$4</f>
        <v>160.25641025641025</v>
      </c>
      <c r="F24"/>
      <c r="G24"/>
      <c r="H24"/>
      <c r="I24"/>
      <c r="J24"/>
      <c r="K24"/>
      <c r="L24" s="11"/>
    </row>
    <row r="25" spans="1:12" ht="15" x14ac:dyDescent="0.2">
      <c r="A25" s="16">
        <v>4.3</v>
      </c>
      <c r="B25" s="125" t="s">
        <v>30</v>
      </c>
      <c r="C25" s="19">
        <f>D25/12</f>
        <v>0</v>
      </c>
      <c r="D25" s="120">
        <v>0</v>
      </c>
      <c r="E25" s="113">
        <v>0</v>
      </c>
      <c r="F25"/>
      <c r="G25"/>
      <c r="H25"/>
      <c r="I25"/>
      <c r="J25"/>
      <c r="K25"/>
      <c r="L25" s="11"/>
    </row>
    <row r="26" spans="1:12" ht="15" x14ac:dyDescent="0.2">
      <c r="A26" s="16">
        <v>4.4000000000000004</v>
      </c>
      <c r="B26" s="126" t="s">
        <v>32</v>
      </c>
      <c r="C26" s="19"/>
      <c r="D26" s="127">
        <v>2400000</v>
      </c>
      <c r="E26" s="113">
        <f>D26/12/$E$4</f>
        <v>769.23076923076928</v>
      </c>
      <c r="F26"/>
      <c r="G26"/>
      <c r="H26"/>
      <c r="I26"/>
      <c r="J26"/>
      <c r="K26"/>
      <c r="L26" s="11"/>
    </row>
    <row r="27" spans="1:12" ht="15" x14ac:dyDescent="0.2">
      <c r="A27" s="14">
        <v>5</v>
      </c>
      <c r="B27" s="128" t="s">
        <v>39</v>
      </c>
      <c r="C27" s="19">
        <v>0</v>
      </c>
      <c r="D27" s="120"/>
      <c r="E27" s="113">
        <v>0</v>
      </c>
      <c r="F27"/>
      <c r="G27"/>
      <c r="H27"/>
      <c r="I27"/>
      <c r="J27"/>
      <c r="K27"/>
      <c r="L27" s="11"/>
    </row>
    <row r="28" spans="1:12" ht="15" x14ac:dyDescent="0.2">
      <c r="A28" s="16">
        <v>5.0999999999999996</v>
      </c>
      <c r="B28" s="129" t="s">
        <v>45</v>
      </c>
      <c r="C28" s="19">
        <f>D28/12</f>
        <v>0</v>
      </c>
      <c r="D28" s="120"/>
      <c r="E28" s="113"/>
      <c r="F28"/>
      <c r="G28"/>
      <c r="H28"/>
      <c r="I28"/>
      <c r="J28"/>
      <c r="K28"/>
      <c r="L28" s="11"/>
    </row>
    <row r="29" spans="1:12" ht="15" x14ac:dyDescent="0.2">
      <c r="A29" s="16">
        <v>5.2</v>
      </c>
      <c r="B29" s="114" t="s">
        <v>48</v>
      </c>
      <c r="C29" s="19">
        <f>D29/12</f>
        <v>0</v>
      </c>
      <c r="D29" s="120"/>
      <c r="E29" s="113"/>
      <c r="F29"/>
      <c r="G29"/>
      <c r="H29"/>
      <c r="I29"/>
      <c r="J29"/>
      <c r="K29"/>
      <c r="L29" s="11"/>
    </row>
    <row r="30" spans="1:12" ht="15" x14ac:dyDescent="0.2">
      <c r="A30" s="16">
        <v>5.3</v>
      </c>
      <c r="B30" s="114"/>
      <c r="C30" s="19">
        <f>D30/12</f>
        <v>0</v>
      </c>
      <c r="D30" s="120"/>
      <c r="E30" s="113"/>
      <c r="F30"/>
      <c r="G30"/>
      <c r="H30"/>
      <c r="I30"/>
      <c r="J30"/>
      <c r="K30"/>
      <c r="L30" s="11"/>
    </row>
    <row r="31" spans="1:12" ht="15" x14ac:dyDescent="0.2">
      <c r="A31" s="16">
        <v>5.4</v>
      </c>
      <c r="B31" s="130" t="s">
        <v>50</v>
      </c>
      <c r="C31" s="23">
        <f>D31/12</f>
        <v>29166.666666666668</v>
      </c>
      <c r="D31" s="44">
        <v>350000</v>
      </c>
      <c r="E31" s="123">
        <f>D31/12/$E$4</f>
        <v>112.17948717948718</v>
      </c>
      <c r="F31"/>
      <c r="G31"/>
      <c r="H31"/>
      <c r="I31"/>
      <c r="J31"/>
      <c r="K31"/>
      <c r="L31" s="11"/>
    </row>
    <row r="32" spans="1:12" ht="18" x14ac:dyDescent="0.2">
      <c r="A32" s="16">
        <v>5.5</v>
      </c>
      <c r="B32" s="109" t="s">
        <v>52</v>
      </c>
      <c r="C32" s="122">
        <f>D32/12</f>
        <v>17916.666666666668</v>
      </c>
      <c r="D32" s="24">
        <f>SUM(D33:D38)</f>
        <v>215000</v>
      </c>
      <c r="E32" s="111">
        <f>D32/12/$E$4</f>
        <v>68.910256410256409</v>
      </c>
      <c r="F32"/>
      <c r="G32"/>
      <c r="H32"/>
      <c r="I32"/>
      <c r="J32"/>
      <c r="K32"/>
      <c r="L32" s="11"/>
    </row>
    <row r="33" spans="1:12" ht="15" x14ac:dyDescent="0.2">
      <c r="A33" s="16">
        <v>5.6</v>
      </c>
      <c r="B33" s="119"/>
      <c r="C33" s="19">
        <v>0</v>
      </c>
      <c r="D33" s="120">
        <v>0</v>
      </c>
      <c r="E33" s="113">
        <v>0</v>
      </c>
      <c r="F33"/>
      <c r="G33"/>
      <c r="H33"/>
      <c r="I33"/>
      <c r="J33"/>
      <c r="K33"/>
      <c r="L33" s="11"/>
    </row>
    <row r="34" spans="1:12" ht="15" x14ac:dyDescent="0.2">
      <c r="A34" s="16">
        <v>5.7</v>
      </c>
      <c r="B34" s="119" t="s">
        <v>53</v>
      </c>
      <c r="C34" s="19">
        <v>0</v>
      </c>
      <c r="D34" s="120"/>
      <c r="E34" s="113">
        <v>0</v>
      </c>
      <c r="F34"/>
      <c r="G34"/>
      <c r="H34"/>
      <c r="I34"/>
      <c r="J34"/>
      <c r="K34"/>
      <c r="L34" s="11"/>
    </row>
    <row r="35" spans="1:12" ht="15" x14ac:dyDescent="0.2">
      <c r="A35" s="16">
        <v>5.8</v>
      </c>
      <c r="B35" s="114" t="s">
        <v>54</v>
      </c>
      <c r="C35" s="19">
        <f>D35/12</f>
        <v>7916.666666666667</v>
      </c>
      <c r="D35" s="120">
        <v>95000</v>
      </c>
      <c r="E35" s="123">
        <f>D35/12/$E$4</f>
        <v>30.448717948717949</v>
      </c>
      <c r="F35"/>
      <c r="G35"/>
      <c r="H35"/>
      <c r="I35"/>
      <c r="J35"/>
      <c r="K35"/>
      <c r="L35" s="11"/>
    </row>
    <row r="36" spans="1:12" ht="15" x14ac:dyDescent="0.2">
      <c r="A36" s="14">
        <v>6</v>
      </c>
      <c r="B36" s="119"/>
      <c r="C36" s="19">
        <v>0</v>
      </c>
      <c r="D36" s="120">
        <v>0</v>
      </c>
      <c r="E36" s="113">
        <v>0</v>
      </c>
      <c r="F36"/>
      <c r="G36"/>
      <c r="H36"/>
      <c r="I36"/>
      <c r="J36"/>
      <c r="K36"/>
      <c r="L36" s="11"/>
    </row>
    <row r="37" spans="1:12" ht="15" x14ac:dyDescent="0.2">
      <c r="A37" s="16">
        <v>6.1</v>
      </c>
      <c r="B37" s="119" t="s">
        <v>56</v>
      </c>
      <c r="C37" s="19">
        <f>D37/12</f>
        <v>10000</v>
      </c>
      <c r="D37" s="120">
        <v>120000</v>
      </c>
      <c r="E37" s="123">
        <f>D37/12/$E$4</f>
        <v>38.46153846153846</v>
      </c>
      <c r="F37"/>
      <c r="G37"/>
      <c r="H37"/>
      <c r="I37"/>
      <c r="J37"/>
      <c r="K37"/>
      <c r="L37" s="11"/>
    </row>
    <row r="38" spans="1:12" ht="15" x14ac:dyDescent="0.2">
      <c r="A38" s="16">
        <v>6.2</v>
      </c>
      <c r="B38" s="119"/>
      <c r="C38" s="19">
        <v>0</v>
      </c>
      <c r="D38" s="120">
        <v>0</v>
      </c>
      <c r="E38" s="113">
        <v>0</v>
      </c>
      <c r="F38"/>
      <c r="G38"/>
      <c r="H38"/>
      <c r="I38"/>
      <c r="J38"/>
      <c r="K38"/>
      <c r="L38" s="11"/>
    </row>
    <row r="39" spans="1:12" ht="18" x14ac:dyDescent="0.2">
      <c r="A39" s="16">
        <v>6.3</v>
      </c>
      <c r="B39" s="109" t="s">
        <v>58</v>
      </c>
      <c r="C39" s="122">
        <f>D39/12</f>
        <v>33333.333333333336</v>
      </c>
      <c r="D39" s="24">
        <f>SUM(D40:D43)</f>
        <v>400000</v>
      </c>
      <c r="E39" s="111">
        <f>D39/12/$E$4</f>
        <v>128.2051282051282</v>
      </c>
      <c r="F39"/>
      <c r="G39"/>
      <c r="H39"/>
      <c r="I39"/>
      <c r="J39"/>
      <c r="K39"/>
      <c r="L39" s="11"/>
    </row>
    <row r="40" spans="1:12" ht="15" x14ac:dyDescent="0.2">
      <c r="A40" s="16">
        <v>6.4</v>
      </c>
      <c r="B40" s="131" t="s">
        <v>60</v>
      </c>
      <c r="C40" s="19">
        <f>D40/12</f>
        <v>12500</v>
      </c>
      <c r="D40" s="120">
        <v>150000</v>
      </c>
      <c r="E40" s="123">
        <f>D40/12/$E$4</f>
        <v>48.07692307692308</v>
      </c>
      <c r="F40"/>
      <c r="G40"/>
      <c r="H40"/>
      <c r="I40"/>
      <c r="J40"/>
      <c r="K40"/>
      <c r="L40" s="11"/>
    </row>
    <row r="41" spans="1:12" ht="15" x14ac:dyDescent="0.2">
      <c r="A41" s="16">
        <v>6.5</v>
      </c>
      <c r="B41" s="131" t="s">
        <v>61</v>
      </c>
      <c r="C41" s="19">
        <v>0</v>
      </c>
      <c r="D41" s="120">
        <v>0</v>
      </c>
      <c r="E41" s="113">
        <v>0</v>
      </c>
      <c r="F41"/>
      <c r="G41"/>
      <c r="H41"/>
      <c r="I41"/>
      <c r="J41"/>
      <c r="K41"/>
      <c r="L41" s="11"/>
    </row>
    <row r="42" spans="1:12" ht="15" x14ac:dyDescent="0.2">
      <c r="A42" s="16">
        <v>6.6</v>
      </c>
      <c r="B42" s="131" t="s">
        <v>63</v>
      </c>
      <c r="C42" s="19">
        <f>D42/12</f>
        <v>8333.3333333333339</v>
      </c>
      <c r="D42" s="120">
        <v>100000</v>
      </c>
      <c r="E42" s="123">
        <f>D42/12/$E$4</f>
        <v>32.051282051282051</v>
      </c>
      <c r="F42"/>
      <c r="G42"/>
      <c r="H42"/>
      <c r="I42"/>
      <c r="J42"/>
      <c r="K42"/>
      <c r="L42" s="11"/>
    </row>
    <row r="43" spans="1:12" ht="15" x14ac:dyDescent="0.2">
      <c r="A43" s="14">
        <v>7</v>
      </c>
      <c r="B43" s="124" t="s">
        <v>64</v>
      </c>
      <c r="C43" s="23">
        <f>D43/12</f>
        <v>12500</v>
      </c>
      <c r="D43" s="120">
        <v>150000</v>
      </c>
      <c r="E43" s="123">
        <f>D43/12/$E$4</f>
        <v>48.07692307692308</v>
      </c>
      <c r="F43"/>
      <c r="G43"/>
      <c r="H43"/>
      <c r="I43"/>
      <c r="J43"/>
      <c r="K43"/>
      <c r="L43" s="11"/>
    </row>
    <row r="44" spans="1:12" ht="18" x14ac:dyDescent="0.2">
      <c r="A44" s="16">
        <v>7.1</v>
      </c>
      <c r="B44" s="109" t="s">
        <v>66</v>
      </c>
      <c r="C44" s="85">
        <f>D44/12</f>
        <v>2500</v>
      </c>
      <c r="D44" s="24">
        <f>SUM(D45:D49)</f>
        <v>30000</v>
      </c>
      <c r="E44" s="111">
        <f>D44/12/$E$4</f>
        <v>9.615384615384615</v>
      </c>
      <c r="F44"/>
      <c r="G44"/>
      <c r="H44"/>
      <c r="I44"/>
      <c r="J44"/>
      <c r="K44"/>
      <c r="L44" s="11"/>
    </row>
    <row r="45" spans="1:12" ht="15" x14ac:dyDescent="0.2">
      <c r="A45" s="16">
        <v>7.2</v>
      </c>
      <c r="B45" s="114" t="s">
        <v>68</v>
      </c>
      <c r="C45" s="19">
        <v>0</v>
      </c>
      <c r="D45" s="120"/>
      <c r="E45" s="113">
        <v>0</v>
      </c>
      <c r="F45"/>
      <c r="G45"/>
      <c r="H45"/>
      <c r="I45"/>
      <c r="J45"/>
      <c r="K45"/>
      <c r="L45" s="11"/>
    </row>
    <row r="46" spans="1:12" ht="15" x14ac:dyDescent="0.2">
      <c r="A46" s="16">
        <v>7.3</v>
      </c>
      <c r="B46" s="114" t="s">
        <v>69</v>
      </c>
      <c r="C46" s="19">
        <v>0</v>
      </c>
      <c r="D46" s="120">
        <v>0</v>
      </c>
      <c r="E46" s="113">
        <v>0</v>
      </c>
      <c r="F46"/>
      <c r="G46"/>
      <c r="H46"/>
      <c r="I46"/>
      <c r="J46"/>
      <c r="K46"/>
      <c r="L46" s="11"/>
    </row>
    <row r="47" spans="1:12" ht="15" customHeight="1" x14ac:dyDescent="0.2">
      <c r="A47" s="16">
        <v>7.4</v>
      </c>
      <c r="B47" s="114" t="s">
        <v>71</v>
      </c>
      <c r="C47" s="19">
        <v>0</v>
      </c>
      <c r="D47" s="120">
        <v>0</v>
      </c>
      <c r="E47" s="113">
        <v>0</v>
      </c>
      <c r="F47"/>
      <c r="G47"/>
      <c r="H47"/>
      <c r="I47"/>
      <c r="J47"/>
      <c r="K47"/>
      <c r="L47" s="11"/>
    </row>
    <row r="48" spans="1:12" ht="15" x14ac:dyDescent="0.2">
      <c r="A48" s="14">
        <v>8</v>
      </c>
      <c r="B48" s="114" t="s">
        <v>6</v>
      </c>
      <c r="C48" s="19">
        <f>D48/12</f>
        <v>2500</v>
      </c>
      <c r="D48" s="120">
        <v>30000</v>
      </c>
      <c r="E48" s="123">
        <f>D48/12/$E$4</f>
        <v>9.615384615384615</v>
      </c>
      <c r="F48"/>
      <c r="G48"/>
      <c r="H48"/>
      <c r="I48"/>
      <c r="J48"/>
      <c r="K48"/>
      <c r="L48" s="11"/>
    </row>
    <row r="49" spans="1:18" ht="15" x14ac:dyDescent="0.2">
      <c r="A49" s="16">
        <v>8.1</v>
      </c>
      <c r="B49" s="130"/>
      <c r="C49" s="23"/>
      <c r="D49" s="120"/>
      <c r="E49" s="113"/>
      <c r="F49"/>
      <c r="G49"/>
      <c r="H49"/>
      <c r="I49"/>
      <c r="J49"/>
      <c r="K49"/>
      <c r="L49" s="11"/>
      <c r="M49" s="5"/>
    </row>
    <row r="50" spans="1:18" ht="22.5" x14ac:dyDescent="0.2">
      <c r="A50" s="16">
        <v>8.1999999999999993</v>
      </c>
      <c r="B50" s="132" t="s">
        <v>15</v>
      </c>
      <c r="C50" s="133">
        <f>D50/12</f>
        <v>484960.33333333331</v>
      </c>
      <c r="D50" s="27">
        <f>D44+D39+D32+D18+D9+D5+D23</f>
        <v>5819524</v>
      </c>
      <c r="E50" s="111">
        <f>D50/12/$E$4</f>
        <v>1865.2320512820513</v>
      </c>
      <c r="F50" s="28">
        <f>E50/E54</f>
        <v>0.26511605087173457</v>
      </c>
      <c r="G50"/>
      <c r="H50"/>
      <c r="I50"/>
      <c r="J50"/>
      <c r="K50"/>
      <c r="L50" s="11"/>
    </row>
    <row r="51" spans="1:18" s="16" customFormat="1" ht="22.5" x14ac:dyDescent="0.2">
      <c r="A51" s="29">
        <v>8.3000000000000007</v>
      </c>
      <c r="B51" s="132" t="s">
        <v>21</v>
      </c>
      <c r="C51" s="133">
        <f>D51/12</f>
        <v>1344277.5862068965</v>
      </c>
      <c r="D51" s="27">
        <f>G63</f>
        <v>16131331.034482757</v>
      </c>
      <c r="E51" s="111">
        <f>D51/12/$E$4</f>
        <v>5170.2984084880636</v>
      </c>
      <c r="F51" s="30">
        <f>E51/E54</f>
        <v>0.73488394912826571</v>
      </c>
      <c r="G51" s="29" t="s">
        <v>22</v>
      </c>
      <c r="H51" s="29" t="s">
        <v>22</v>
      </c>
      <c r="I51" s="29" t="s">
        <v>22</v>
      </c>
      <c r="J51" s="29" t="s">
        <v>22</v>
      </c>
      <c r="K51" s="29" t="s">
        <v>22</v>
      </c>
      <c r="L51" s="29" t="s">
        <v>22</v>
      </c>
      <c r="M51" s="29" t="s">
        <v>22</v>
      </c>
      <c r="N51" s="29" t="s">
        <v>22</v>
      </c>
      <c r="O51" s="29" t="s">
        <v>22</v>
      </c>
      <c r="P51" s="29" t="s">
        <v>22</v>
      </c>
      <c r="Q51" s="29" t="s">
        <v>22</v>
      </c>
      <c r="R51" s="29" t="s">
        <v>22</v>
      </c>
    </row>
    <row r="52" spans="1:18" ht="15" x14ac:dyDescent="0.2">
      <c r="A52" s="16">
        <v>8.4</v>
      </c>
      <c r="B52" s="134"/>
      <c r="C52" s="135"/>
      <c r="D52" s="135"/>
      <c r="E52" s="136"/>
      <c r="F52"/>
      <c r="G52"/>
      <c r="H52"/>
      <c r="I52"/>
      <c r="J52"/>
      <c r="K52"/>
      <c r="L52" s="11"/>
    </row>
    <row r="53" spans="1:18" ht="15" hidden="1" x14ac:dyDescent="0.2">
      <c r="A53" s="14">
        <v>9</v>
      </c>
      <c r="B53" s="137"/>
      <c r="C53" s="138"/>
      <c r="D53" s="139"/>
      <c r="E53" s="140"/>
      <c r="F53"/>
      <c r="G53"/>
      <c r="H53"/>
      <c r="I53"/>
      <c r="J53"/>
      <c r="K53"/>
      <c r="L53" s="11"/>
    </row>
    <row r="54" spans="1:18" ht="25.5" x14ac:dyDescent="0.2">
      <c r="A54" s="16">
        <v>9.1</v>
      </c>
      <c r="B54" s="141" t="s">
        <v>25</v>
      </c>
      <c r="C54" s="142">
        <f>D54/12</f>
        <v>1829237.9195402295</v>
      </c>
      <c r="D54" s="143">
        <f>D50+D51</f>
        <v>21950855.034482755</v>
      </c>
      <c r="E54" s="144">
        <f>D54/12/E4</f>
        <v>7035.5304597701133</v>
      </c>
      <c r="F54">
        <f>E51+E44+E39+E32+E23+E18+E9+E5</f>
        <v>7035.5304597701152</v>
      </c>
      <c r="G54"/>
      <c r="H54"/>
      <c r="I54"/>
      <c r="J54"/>
      <c r="K54"/>
      <c r="L54" s="11"/>
    </row>
    <row r="55" spans="1:18" ht="15" x14ac:dyDescent="0.2">
      <c r="A55" s="32">
        <v>10</v>
      </c>
      <c r="B55" s="33"/>
      <c r="C55" s="34"/>
      <c r="D55" s="34"/>
      <c r="E55" s="34"/>
      <c r="F55"/>
      <c r="G55"/>
      <c r="H55"/>
      <c r="I55"/>
      <c r="J55"/>
      <c r="K55"/>
      <c r="L55" s="11"/>
    </row>
    <row r="56" spans="1:18" ht="15" hidden="1" x14ac:dyDescent="0.2">
      <c r="A56" s="29">
        <v>10.1</v>
      </c>
      <c r="B56"/>
      <c r="C56"/>
      <c r="D56"/>
      <c r="E56"/>
      <c r="F56" s="35"/>
      <c r="G56" s="36"/>
      <c r="H56" s="37"/>
      <c r="I56" s="38"/>
      <c r="J56" s="39"/>
      <c r="K56" s="36"/>
      <c r="L56" s="40"/>
      <c r="M56" s="41"/>
      <c r="N56" s="41"/>
      <c r="O56" s="42">
        <v>-1035344.34</v>
      </c>
    </row>
    <row r="57" spans="1:18" ht="15" hidden="1" x14ac:dyDescent="0.2">
      <c r="A57" s="29">
        <v>10.199999999999999</v>
      </c>
      <c r="B57"/>
      <c r="C57"/>
      <c r="D57"/>
      <c r="E57"/>
      <c r="F57" s="45"/>
      <c r="G57" s="46"/>
      <c r="H57" s="47"/>
      <c r="I57" s="45"/>
      <c r="J57" s="48"/>
      <c r="K57" s="46"/>
      <c r="L57" s="46"/>
      <c r="M57" s="46"/>
      <c r="N57" s="46"/>
      <c r="O57" s="46">
        <f>SUM(O56)</f>
        <v>-1035344.34</v>
      </c>
    </row>
    <row r="58" spans="1:18" hidden="1" x14ac:dyDescent="0.15">
      <c r="A58" s="29">
        <v>10.3</v>
      </c>
      <c r="E58" s="49"/>
      <c r="F58" s="46"/>
      <c r="G58" s="46"/>
      <c r="H58" s="46"/>
      <c r="I58" s="46"/>
      <c r="J58" s="46"/>
      <c r="K58" s="46"/>
      <c r="L58" s="46"/>
      <c r="M58" s="46" t="e">
        <f>#REF!/12</f>
        <v>#REF!</v>
      </c>
      <c r="N58" s="46" t="e">
        <f>#REF!/12</f>
        <v>#REF!</v>
      </c>
      <c r="O58" s="46"/>
      <c r="P58" s="9"/>
    </row>
    <row r="59" spans="1:18" hidden="1" x14ac:dyDescent="0.15">
      <c r="A59" s="29"/>
      <c r="B59" s="7"/>
      <c r="C59" s="10"/>
      <c r="D59" s="49"/>
      <c r="E59" s="49"/>
      <c r="F59" s="34"/>
      <c r="G59" s="34"/>
      <c r="H59" s="34"/>
      <c r="I59" s="34"/>
      <c r="J59" s="34"/>
      <c r="K59" s="34"/>
      <c r="L59" s="34"/>
      <c r="M59" s="34"/>
      <c r="N59" s="34"/>
      <c r="O59" s="34"/>
    </row>
    <row r="60" spans="1:18" ht="15" hidden="1" x14ac:dyDescent="0.2">
      <c r="A60" s="32">
        <v>11</v>
      </c>
      <c r="B60" s="50" t="s">
        <v>31</v>
      </c>
      <c r="C60" s="51"/>
      <c r="D60" s="51"/>
      <c r="E60" s="52"/>
      <c r="F60"/>
      <c r="G60"/>
      <c r="H60"/>
      <c r="I60" s="10"/>
      <c r="J60" s="10"/>
      <c r="K60" s="10"/>
      <c r="L60" s="9"/>
      <c r="M60" s="9"/>
      <c r="N60" s="9"/>
      <c r="O60" s="9"/>
    </row>
    <row r="61" spans="1:18" ht="15" x14ac:dyDescent="0.2">
      <c r="A61" s="53"/>
      <c r="B61" s="54"/>
      <c r="C61" s="55" t="s">
        <v>33</v>
      </c>
      <c r="D61" s="56" t="s">
        <v>34</v>
      </c>
      <c r="E61" s="57" t="s">
        <v>35</v>
      </c>
      <c r="F61" s="58" t="s">
        <v>36</v>
      </c>
      <c r="G61" s="59" t="s">
        <v>37</v>
      </c>
      <c r="H61" s="59" t="s">
        <v>38</v>
      </c>
      <c r="I61" s="9"/>
      <c r="J61" s="9"/>
      <c r="K61" s="9"/>
      <c r="L61" s="9"/>
      <c r="P61"/>
      <c r="Q61"/>
      <c r="R61"/>
    </row>
    <row r="62" spans="1:18" ht="15" x14ac:dyDescent="0.2">
      <c r="A62" s="53"/>
      <c r="B62" s="54"/>
      <c r="C62" s="60" t="s">
        <v>40</v>
      </c>
      <c r="D62" s="61" t="s">
        <v>41</v>
      </c>
      <c r="E62" s="62" t="s">
        <v>42</v>
      </c>
      <c r="F62" s="63" t="s">
        <v>43</v>
      </c>
      <c r="G62" s="64" t="s">
        <v>44</v>
      </c>
      <c r="H62" s="64" t="s">
        <v>46</v>
      </c>
      <c r="I62" s="9"/>
      <c r="J62" s="9"/>
      <c r="K62" s="9"/>
      <c r="L62" s="9"/>
      <c r="P62"/>
      <c r="Q62"/>
      <c r="R62"/>
    </row>
    <row r="63" spans="1:18" ht="15" x14ac:dyDescent="0.2">
      <c r="A63" s="53"/>
      <c r="B63" s="65" t="s">
        <v>47</v>
      </c>
      <c r="C63"/>
      <c r="D63"/>
      <c r="E63"/>
      <c r="F63"/>
      <c r="G63" s="66">
        <f>SUM(G64:G75)</f>
        <v>16131331.034482757</v>
      </c>
      <c r="H63" s="67">
        <f t="shared" ref="H63:H75" si="0">G63/12</f>
        <v>1344277.5862068965</v>
      </c>
      <c r="I63" s="9"/>
      <c r="J63" s="9"/>
      <c r="K63" s="9"/>
      <c r="L63" s="9"/>
      <c r="P63"/>
      <c r="Q63"/>
      <c r="R63"/>
    </row>
    <row r="64" spans="1:18" ht="15" x14ac:dyDescent="0.2">
      <c r="A64" s="53"/>
      <c r="B64" s="68" t="s">
        <v>49</v>
      </c>
      <c r="C64" s="69">
        <f t="shared" ref="C64:C75" si="1">D64/0.87</f>
        <v>91954.022988505749</v>
      </c>
      <c r="D64" s="70">
        <v>80000</v>
      </c>
      <c r="E64" s="71">
        <f t="shared" ref="E64:E75" si="2">C64/100*30.2</f>
        <v>27770.114942528733</v>
      </c>
      <c r="F64" s="72">
        <v>1</v>
      </c>
      <c r="G64" s="73">
        <f t="shared" ref="G64:G69" si="3">(C64+E64)*12*F64</f>
        <v>1436689.6551724137</v>
      </c>
      <c r="H64" s="74">
        <f t="shared" si="0"/>
        <v>119724.13793103448</v>
      </c>
      <c r="I64" s="9"/>
      <c r="J64" s="9"/>
      <c r="K64" s="9"/>
      <c r="L64" s="9"/>
      <c r="P64"/>
      <c r="Q64"/>
      <c r="R64"/>
    </row>
    <row r="65" spans="1:18" ht="15" x14ac:dyDescent="0.2">
      <c r="A65" s="53"/>
      <c r="B65" s="75" t="s">
        <v>51</v>
      </c>
      <c r="C65" s="69">
        <f t="shared" si="1"/>
        <v>114942.52873563218</v>
      </c>
      <c r="D65" s="70">
        <v>100000</v>
      </c>
      <c r="E65" s="71">
        <f t="shared" si="2"/>
        <v>34712.643678160923</v>
      </c>
      <c r="F65" s="72">
        <v>1</v>
      </c>
      <c r="G65" s="73">
        <f t="shared" si="3"/>
        <v>1795862.0689655172</v>
      </c>
      <c r="H65" s="74">
        <f t="shared" si="0"/>
        <v>149655.1724137931</v>
      </c>
      <c r="I65" s="9"/>
      <c r="J65" s="9"/>
      <c r="K65" s="9"/>
      <c r="L65" s="9"/>
      <c r="P65"/>
      <c r="Q65"/>
      <c r="R65"/>
    </row>
    <row r="66" spans="1:18" ht="15" x14ac:dyDescent="0.2">
      <c r="B66" s="76" t="s">
        <v>75</v>
      </c>
      <c r="C66" s="69">
        <f t="shared" si="1"/>
        <v>80459.770114942527</v>
      </c>
      <c r="D66" s="77">
        <v>70000</v>
      </c>
      <c r="E66" s="71">
        <f t="shared" si="2"/>
        <v>24298.85057471264</v>
      </c>
      <c r="F66" s="72">
        <v>1</v>
      </c>
      <c r="G66" s="73">
        <f t="shared" si="3"/>
        <v>1257103.4482758618</v>
      </c>
      <c r="H66" s="74">
        <f t="shared" si="0"/>
        <v>104758.62068965514</v>
      </c>
      <c r="I66" s="51"/>
      <c r="J66" s="51"/>
      <c r="K66" s="51"/>
      <c r="L66" s="78"/>
      <c r="P66"/>
      <c r="Q66"/>
      <c r="R66"/>
    </row>
    <row r="67" spans="1:18" ht="15" x14ac:dyDescent="0.2">
      <c r="B67" s="79" t="s">
        <v>55</v>
      </c>
      <c r="C67" s="69">
        <f t="shared" si="1"/>
        <v>59770.114942528737</v>
      </c>
      <c r="D67" s="77">
        <v>52000</v>
      </c>
      <c r="E67" s="71">
        <f t="shared" si="2"/>
        <v>18050.574712643676</v>
      </c>
      <c r="F67" s="72">
        <v>1</v>
      </c>
      <c r="G67" s="73">
        <f t="shared" si="3"/>
        <v>933848.27586206887</v>
      </c>
      <c r="H67" s="74">
        <f t="shared" si="0"/>
        <v>77820.689655172406</v>
      </c>
      <c r="I67" s="80"/>
      <c r="P67"/>
      <c r="Q67"/>
      <c r="R67"/>
    </row>
    <row r="68" spans="1:18" ht="15" x14ac:dyDescent="0.2">
      <c r="B68" s="75" t="s">
        <v>57</v>
      </c>
      <c r="C68" s="69">
        <f t="shared" si="1"/>
        <v>51724.137931034486</v>
      </c>
      <c r="D68" s="77">
        <v>45000</v>
      </c>
      <c r="E68" s="71">
        <f t="shared" si="2"/>
        <v>15620.689655172415</v>
      </c>
      <c r="F68" s="72">
        <v>3</v>
      </c>
      <c r="G68" s="73">
        <f t="shared" si="3"/>
        <v>2424413.7931034481</v>
      </c>
      <c r="H68" s="74">
        <f t="shared" si="0"/>
        <v>202034.48275862067</v>
      </c>
      <c r="I68" s="80"/>
      <c r="P68"/>
      <c r="Q68"/>
      <c r="R68"/>
    </row>
    <row r="69" spans="1:18" ht="15" x14ac:dyDescent="0.2">
      <c r="B69" s="75" t="s">
        <v>59</v>
      </c>
      <c r="C69" s="69">
        <f t="shared" si="1"/>
        <v>17241.379310344826</v>
      </c>
      <c r="D69" s="77">
        <v>15000</v>
      </c>
      <c r="E69" s="71">
        <f t="shared" si="2"/>
        <v>5206.8965517241368</v>
      </c>
      <c r="F69" s="72">
        <v>3</v>
      </c>
      <c r="G69" s="73">
        <f t="shared" si="3"/>
        <v>808137.93103448278</v>
      </c>
      <c r="H69" s="74">
        <f t="shared" si="0"/>
        <v>67344.827586206899</v>
      </c>
      <c r="I69" s="81"/>
      <c r="P69"/>
      <c r="Q69"/>
      <c r="R69"/>
    </row>
    <row r="70" spans="1:18" ht="15" x14ac:dyDescent="0.2">
      <c r="B70" s="75" t="s">
        <v>62</v>
      </c>
      <c r="C70" s="82">
        <f t="shared" si="1"/>
        <v>4597.7011494252874</v>
      </c>
      <c r="D70" s="83">
        <f>(50000*2+40000*2)/5/18*2</f>
        <v>4000</v>
      </c>
      <c r="E70" s="84">
        <f t="shared" si="2"/>
        <v>1388.505747126437</v>
      </c>
      <c r="F70" s="72">
        <v>20</v>
      </c>
      <c r="G70" s="73">
        <f>(C70+E70)*F70</f>
        <v>119724.13793103449</v>
      </c>
      <c r="H70" s="74">
        <f t="shared" si="0"/>
        <v>9977.0114942528744</v>
      </c>
      <c r="I70" s="80"/>
      <c r="P70"/>
      <c r="Q70"/>
      <c r="R70"/>
    </row>
    <row r="71" spans="1:18" ht="15" x14ac:dyDescent="0.2">
      <c r="B71" s="79" t="s">
        <v>65</v>
      </c>
      <c r="C71" s="82">
        <f t="shared" si="1"/>
        <v>51724.137931034486</v>
      </c>
      <c r="D71" s="77">
        <v>45000</v>
      </c>
      <c r="E71" s="84">
        <f t="shared" si="2"/>
        <v>15620.689655172415</v>
      </c>
      <c r="F71" s="72">
        <v>1</v>
      </c>
      <c r="G71" s="73">
        <f>(C71+E71)*F71</f>
        <v>67344.827586206899</v>
      </c>
      <c r="H71" s="74">
        <f t="shared" si="0"/>
        <v>5612.0689655172418</v>
      </c>
      <c r="I71" s="80"/>
      <c r="P71"/>
      <c r="Q71"/>
      <c r="R71"/>
    </row>
    <row r="72" spans="1:18" ht="15" x14ac:dyDescent="0.2">
      <c r="B72" s="79" t="s">
        <v>67</v>
      </c>
      <c r="C72" s="82">
        <f t="shared" si="1"/>
        <v>80459.770114942527</v>
      </c>
      <c r="D72" s="77">
        <v>70000</v>
      </c>
      <c r="E72" s="84">
        <f t="shared" si="2"/>
        <v>24298.85057471264</v>
      </c>
      <c r="F72" s="72">
        <v>1</v>
      </c>
      <c r="G72" s="73">
        <f>(C72+E72)*F72</f>
        <v>104758.62068965516</v>
      </c>
      <c r="H72" s="74">
        <f t="shared" si="0"/>
        <v>8729.8850574712633</v>
      </c>
      <c r="I72" s="80"/>
      <c r="P72"/>
      <c r="Q72"/>
      <c r="R72"/>
    </row>
    <row r="73" spans="1:18" ht="15" x14ac:dyDescent="0.2">
      <c r="B73" s="75" t="s">
        <v>70</v>
      </c>
      <c r="C73" s="69">
        <f t="shared" si="1"/>
        <v>57471.264367816089</v>
      </c>
      <c r="D73" s="77">
        <v>50000</v>
      </c>
      <c r="E73" s="71">
        <f t="shared" si="2"/>
        <v>17356.321839080461</v>
      </c>
      <c r="F73" s="72">
        <v>2</v>
      </c>
      <c r="G73" s="73">
        <f>(C73+E73)*12*F73</f>
        <v>1795862.0689655172</v>
      </c>
      <c r="H73" s="74">
        <f t="shared" si="0"/>
        <v>149655.1724137931</v>
      </c>
      <c r="I73" s="80"/>
      <c r="P73"/>
      <c r="Q73"/>
      <c r="R73"/>
    </row>
    <row r="74" spans="1:18" ht="15" x14ac:dyDescent="0.2">
      <c r="B74" s="75" t="s">
        <v>72</v>
      </c>
      <c r="C74" s="69">
        <f t="shared" si="1"/>
        <v>51724.137931034486</v>
      </c>
      <c r="D74" s="77">
        <v>45000</v>
      </c>
      <c r="E74" s="71">
        <f t="shared" si="2"/>
        <v>15620.689655172415</v>
      </c>
      <c r="F74" s="72">
        <v>4</v>
      </c>
      <c r="G74" s="73">
        <f>(C74+E74)*12*F74</f>
        <v>3232551.7241379311</v>
      </c>
      <c r="H74" s="74">
        <f t="shared" si="0"/>
        <v>269379.31034482759</v>
      </c>
      <c r="I74" s="80"/>
      <c r="P74"/>
      <c r="Q74"/>
      <c r="R74"/>
    </row>
    <row r="75" spans="1:18" ht="15" x14ac:dyDescent="0.2">
      <c r="B75" s="90" t="s">
        <v>73</v>
      </c>
      <c r="C75" s="91">
        <f t="shared" si="1"/>
        <v>22988.505747126437</v>
      </c>
      <c r="D75" s="92">
        <v>20000</v>
      </c>
      <c r="E75" s="94">
        <f t="shared" si="2"/>
        <v>6942.5287356321833</v>
      </c>
      <c r="F75" s="95">
        <v>6</v>
      </c>
      <c r="G75" s="96">
        <f>(C75+E75)*12*F75</f>
        <v>2155034.4827586208</v>
      </c>
      <c r="H75" s="97">
        <f t="shared" si="0"/>
        <v>179586.20689655174</v>
      </c>
      <c r="I75" s="80"/>
      <c r="P75"/>
      <c r="Q75"/>
      <c r="R75"/>
    </row>
    <row r="76" spans="1:18" ht="20.25" x14ac:dyDescent="0.15">
      <c r="B76" s="98" t="s">
        <v>74</v>
      </c>
      <c r="C76" s="99">
        <f>C64+C65+C66+C67+C68+C69+C70+C71+C72+C73+C74+C75</f>
        <v>685057.47126436769</v>
      </c>
      <c r="D76" s="99">
        <f>D64+D65+D66+D67+D68+D69+D70+D71+D72+D73+D74+D75</f>
        <v>596000</v>
      </c>
      <c r="E76" s="99">
        <f>E64+E65+E66+E67+E68+E69+E70+E71+E72+E73+E74+E75</f>
        <v>206887.35632183906</v>
      </c>
      <c r="F76" s="100">
        <f>F64+F65+F66+F67+F68+F71+F72+F73+F74</f>
        <v>15</v>
      </c>
      <c r="G76" s="101">
        <f>G64+G65+G66+G67+G68+G69+G70+G71+G72+G73+G74+G75</f>
        <v>16131331.034482757</v>
      </c>
      <c r="H76" s="99">
        <f>H64+H65+H66+H67+H68+H69+H70+H71+H72+H73+H74+H75</f>
        <v>1344277.5862068965</v>
      </c>
      <c r="I76" s="88"/>
      <c r="J76" s="86"/>
      <c r="K76" s="102"/>
      <c r="L76" s="80"/>
    </row>
    <row r="77" spans="1:18" ht="15" x14ac:dyDescent="0.2">
      <c r="B77" s="89"/>
      <c r="C77"/>
      <c r="D77"/>
      <c r="F77"/>
      <c r="G77"/>
      <c r="H77"/>
      <c r="I77"/>
      <c r="J77"/>
      <c r="K77"/>
      <c r="L77" s="80"/>
    </row>
    <row r="78" spans="1:18" ht="15" x14ac:dyDescent="0.2">
      <c r="B78" s="93"/>
      <c r="C78"/>
      <c r="D78"/>
      <c r="F78"/>
      <c r="G78"/>
      <c r="H78"/>
      <c r="I78"/>
      <c r="J78"/>
      <c r="K78"/>
      <c r="L78" s="80"/>
    </row>
    <row r="79" spans="1:18" ht="15" x14ac:dyDescent="0.2">
      <c r="B79"/>
      <c r="C79"/>
      <c r="D79"/>
      <c r="F79"/>
      <c r="G79"/>
      <c r="H79"/>
      <c r="I79"/>
      <c r="J79"/>
      <c r="K79"/>
      <c r="L79" s="80"/>
    </row>
    <row r="80" spans="1:18" ht="15" x14ac:dyDescent="0.2">
      <c r="B80"/>
      <c r="C80"/>
      <c r="D80"/>
      <c r="E80"/>
      <c r="F80"/>
      <c r="G80"/>
      <c r="H80"/>
      <c r="I80"/>
      <c r="J80"/>
      <c r="K80"/>
      <c r="L80" s="80"/>
    </row>
    <row r="81" spans="2:15" ht="15" x14ac:dyDescent="0.2">
      <c r="B81"/>
      <c r="C81"/>
      <c r="D81"/>
      <c r="E81"/>
      <c r="F81"/>
      <c r="G81"/>
      <c r="H81"/>
      <c r="I81"/>
      <c r="J81"/>
      <c r="K81"/>
      <c r="L81" s="80"/>
    </row>
    <row r="82" spans="2:15" ht="15" x14ac:dyDescent="0.2">
      <c r="B82"/>
      <c r="C82"/>
      <c r="D82"/>
      <c r="E82"/>
      <c r="F82"/>
      <c r="G82"/>
      <c r="H82"/>
      <c r="I82"/>
      <c r="J82"/>
      <c r="K82"/>
      <c r="L82" s="78"/>
    </row>
    <row r="83" spans="2:15" ht="15" x14ac:dyDescent="0.2">
      <c r="B83"/>
      <c r="C83"/>
      <c r="D83"/>
      <c r="E83"/>
      <c r="F83"/>
      <c r="G83"/>
      <c r="H83"/>
      <c r="I83"/>
      <c r="J83"/>
      <c r="K83"/>
      <c r="L83" s="80"/>
    </row>
    <row r="84" spans="2:15" x14ac:dyDescent="0.15">
      <c r="L84" s="80"/>
    </row>
    <row r="85" spans="2:15" x14ac:dyDescent="0.15">
      <c r="L85" s="80"/>
    </row>
    <row r="86" spans="2:15" ht="14.25" x14ac:dyDescent="0.15">
      <c r="B86" s="8"/>
      <c r="C86" s="86"/>
      <c r="D86" s="86"/>
      <c r="E86" s="86"/>
      <c r="F86" s="86"/>
      <c r="G86" s="86"/>
      <c r="H86" s="86"/>
      <c r="I86" s="87"/>
      <c r="J86" s="88"/>
      <c r="K86" s="88"/>
      <c r="L86" s="80"/>
    </row>
    <row r="87" spans="2:15" x14ac:dyDescent="0.15">
      <c r="L87" s="80"/>
    </row>
    <row r="88" spans="2:15" x14ac:dyDescent="0.15">
      <c r="L88" s="80"/>
    </row>
    <row r="89" spans="2:15" x14ac:dyDescent="0.15">
      <c r="L89" s="80"/>
    </row>
    <row r="92" spans="2:15" ht="14.25" x14ac:dyDescent="0.15">
      <c r="L92" s="88"/>
      <c r="M92" s="88"/>
      <c r="N92" s="86"/>
      <c r="O92" s="86"/>
    </row>
  </sheetData>
  <mergeCells count="2">
    <mergeCell ref="B1:B2"/>
    <mergeCell ref="C1:E2"/>
  </mergeCells>
  <pageMargins left="0" right="0" top="0.35433068871498102" bottom="0.15748031437397" header="0.118110232055187" footer="0.31496062874794001"/>
  <pageSetup paperSize="9" scale="80" fitToHeight="2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Excel Android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2026 V1</vt:lpstr>
      <vt:lpstr>2026 V1!Область_печати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 213</dc:creator>
  <cp:lastModifiedBy>Андрей Левицкий</cp:lastModifiedBy>
  <dcterms:created xsi:type="dcterms:W3CDTF">2025-11-14T16:46:51Z</dcterms:created>
  <dcterms:modified xsi:type="dcterms:W3CDTF">2025-11-16T12:13:02Z</dcterms:modified>
</cp:coreProperties>
</file>